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\elbmosaik\"/>
    </mc:Choice>
  </mc:AlternateContent>
  <bookViews>
    <workbookView xWindow="0" yWindow="0" windowWidth="20730" windowHeight="11205"/>
  </bookViews>
  <sheets>
    <sheet name="Daten Unterbringung" sheetId="4" r:id="rId1"/>
    <sheet name="Grafik DRS" sheetId="3" r:id="rId2"/>
  </sheets>
  <definedNames>
    <definedName name="_xlnm._FilterDatabase" localSheetId="0" hidden="1">'Daten Unterbringung'!$A$1:$L$218</definedName>
  </definedNames>
  <calcPr calcId="152511" iterate="1" iterateCount="10" iterateDelta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220" i="4" l="1"/>
  <c r="AM209" i="4"/>
  <c r="BB209" i="4"/>
  <c r="AY209" i="4"/>
  <c r="AV209" i="4"/>
  <c r="AS209" i="4"/>
  <c r="AP209" i="4"/>
  <c r="AJ209" i="4"/>
  <c r="AG209" i="4"/>
  <c r="AD209" i="4"/>
  <c r="AB209" i="4"/>
  <c r="AC209" i="4"/>
  <c r="V209" i="4"/>
  <c r="S209" i="4"/>
  <c r="P209" i="4"/>
  <c r="AM197" i="4"/>
  <c r="BB197" i="4"/>
  <c r="AY197" i="4"/>
  <c r="AV197" i="4"/>
  <c r="AS197" i="4"/>
  <c r="AP197" i="4"/>
  <c r="AJ197" i="4"/>
  <c r="AG197" i="4"/>
  <c r="AD197" i="4"/>
  <c r="AB197" i="4"/>
  <c r="AC197" i="4"/>
  <c r="V197" i="4"/>
  <c r="S197" i="4"/>
  <c r="P197" i="4"/>
  <c r="AM180" i="4"/>
  <c r="BB180" i="4"/>
  <c r="AY180" i="4"/>
  <c r="AV180" i="4"/>
  <c r="AS180" i="4"/>
  <c r="AP180" i="4"/>
  <c r="AJ180" i="4"/>
  <c r="AG180" i="4"/>
  <c r="AD180" i="4"/>
  <c r="AB180" i="4"/>
  <c r="AC180" i="4"/>
  <c r="V180" i="4"/>
  <c r="S180" i="4"/>
  <c r="P180" i="4"/>
  <c r="BB190" i="4"/>
  <c r="AY190" i="4"/>
  <c r="AV190" i="4"/>
  <c r="AS190" i="4"/>
  <c r="AM211" i="4"/>
  <c r="BB211" i="4"/>
  <c r="AY211" i="4"/>
  <c r="AV211" i="4"/>
  <c r="AS211" i="4"/>
  <c r="AP211" i="4"/>
  <c r="AJ211" i="4"/>
  <c r="AG211" i="4"/>
  <c r="AD211" i="4"/>
  <c r="AB211" i="4"/>
  <c r="AC211" i="4"/>
  <c r="V211" i="4"/>
  <c r="S211" i="4"/>
  <c r="P211" i="4"/>
  <c r="AM208" i="4"/>
  <c r="BB208" i="4"/>
  <c r="AY208" i="4"/>
  <c r="AV208" i="4"/>
  <c r="AS208" i="4"/>
  <c r="AP208" i="4"/>
  <c r="AJ208" i="4"/>
  <c r="AG208" i="4"/>
  <c r="AD208" i="4"/>
  <c r="AB208" i="4"/>
  <c r="AC208" i="4"/>
  <c r="V208" i="4"/>
  <c r="S208" i="4"/>
  <c r="P208" i="4"/>
  <c r="AM210" i="4"/>
  <c r="BB210" i="4"/>
  <c r="AY210" i="4"/>
  <c r="AV210" i="4"/>
  <c r="AS210" i="4"/>
  <c r="AP210" i="4"/>
  <c r="AJ210" i="4"/>
  <c r="AG210" i="4"/>
  <c r="AD210" i="4"/>
  <c r="AB210" i="4"/>
  <c r="AC210" i="4"/>
  <c r="V210" i="4"/>
  <c r="S210" i="4"/>
  <c r="P210" i="4"/>
  <c r="AM171" i="4"/>
  <c r="BB171" i="4"/>
  <c r="AY171" i="4"/>
  <c r="AV171" i="4"/>
  <c r="AS171" i="4"/>
  <c r="AP171" i="4"/>
  <c r="AJ171" i="4"/>
  <c r="AG171" i="4"/>
  <c r="AD171" i="4"/>
  <c r="AB171" i="4"/>
  <c r="AC171" i="4"/>
  <c r="V171" i="4"/>
  <c r="S171" i="4"/>
  <c r="P171" i="4"/>
  <c r="AM168" i="4"/>
  <c r="BB168" i="4"/>
  <c r="AY168" i="4"/>
  <c r="AV168" i="4"/>
  <c r="AS168" i="4"/>
  <c r="AP168" i="4"/>
  <c r="AJ168" i="4"/>
  <c r="AG168" i="4"/>
  <c r="AD168" i="4"/>
  <c r="AB168" i="4"/>
  <c r="AC168" i="4"/>
  <c r="V168" i="4"/>
  <c r="S168" i="4"/>
  <c r="P168" i="4"/>
  <c r="AM159" i="4"/>
  <c r="BB159" i="4"/>
  <c r="AY159" i="4"/>
  <c r="AV159" i="4"/>
  <c r="AS159" i="4"/>
  <c r="AP159" i="4"/>
  <c r="AJ159" i="4"/>
  <c r="AG159" i="4"/>
  <c r="AD159" i="4"/>
  <c r="AB159" i="4"/>
  <c r="AC159" i="4"/>
  <c r="V159" i="4"/>
  <c r="S159" i="4"/>
  <c r="P159" i="4"/>
  <c r="AM196" i="4"/>
  <c r="L196" i="4"/>
  <c r="BB196" i="4"/>
  <c r="AY196" i="4"/>
  <c r="AV196" i="4"/>
  <c r="AS196" i="4"/>
  <c r="AP196" i="4"/>
  <c r="AJ196" i="4"/>
  <c r="AG196" i="4"/>
  <c r="AD196" i="4"/>
  <c r="AB196" i="4"/>
  <c r="AC196" i="4"/>
  <c r="V196" i="4"/>
  <c r="S196" i="4"/>
  <c r="P196" i="4"/>
  <c r="K196" i="4"/>
  <c r="AM121" i="4"/>
  <c r="BB121" i="4"/>
  <c r="AY121" i="4"/>
  <c r="AV121" i="4"/>
  <c r="AS121" i="4"/>
  <c r="AP121" i="4"/>
  <c r="AJ121" i="4"/>
  <c r="AG121" i="4"/>
  <c r="AD121" i="4"/>
  <c r="AB121" i="4"/>
  <c r="AC121" i="4"/>
  <c r="V121" i="4"/>
  <c r="S121" i="4"/>
  <c r="P121" i="4"/>
  <c r="AM133" i="4"/>
  <c r="BB133" i="4"/>
  <c r="AY133" i="4"/>
  <c r="AV133" i="4"/>
  <c r="AS133" i="4"/>
  <c r="AP133" i="4"/>
  <c r="AJ133" i="4"/>
  <c r="AG133" i="4"/>
  <c r="AD133" i="4"/>
  <c r="AB133" i="4"/>
  <c r="AC133" i="4"/>
  <c r="V133" i="4"/>
  <c r="S133" i="4"/>
  <c r="P133" i="4"/>
  <c r="AM166" i="4"/>
  <c r="BB166" i="4"/>
  <c r="AY166" i="4"/>
  <c r="AV166" i="4"/>
  <c r="AS166" i="4"/>
  <c r="AP166" i="4"/>
  <c r="AJ166" i="4"/>
  <c r="AG166" i="4"/>
  <c r="AD166" i="4"/>
  <c r="AB166" i="4"/>
  <c r="AC166" i="4"/>
  <c r="V166" i="4"/>
  <c r="S166" i="4"/>
  <c r="P166" i="4"/>
  <c r="AM148" i="4"/>
  <c r="BB148" i="4"/>
  <c r="AY148" i="4"/>
  <c r="AV148" i="4"/>
  <c r="AS148" i="4"/>
  <c r="AP148" i="4"/>
  <c r="AJ148" i="4"/>
  <c r="AG148" i="4"/>
  <c r="AD148" i="4"/>
  <c r="AB148" i="4"/>
  <c r="AC148" i="4"/>
  <c r="V148" i="4"/>
  <c r="S148" i="4"/>
  <c r="P148" i="4"/>
  <c r="BB132" i="4"/>
  <c r="AY132" i="4"/>
  <c r="AV132" i="4"/>
  <c r="AS132" i="4"/>
  <c r="BB118" i="4"/>
  <c r="AY118" i="4"/>
  <c r="AV118" i="4"/>
  <c r="AS118" i="4"/>
  <c r="AM141" i="4"/>
  <c r="BB141" i="4"/>
  <c r="AY141" i="4"/>
  <c r="AV141" i="4"/>
  <c r="AS141" i="4"/>
  <c r="AP141" i="4"/>
  <c r="AJ141" i="4"/>
  <c r="AG141" i="4"/>
  <c r="AD141" i="4"/>
  <c r="AB141" i="4"/>
  <c r="AC141" i="4"/>
  <c r="V141" i="4"/>
  <c r="S141" i="4"/>
  <c r="P141" i="4"/>
  <c r="AM120" i="4"/>
  <c r="BB120" i="4"/>
  <c r="AY120" i="4"/>
  <c r="AV120" i="4"/>
  <c r="AS120" i="4"/>
  <c r="AP120" i="4"/>
  <c r="AJ120" i="4"/>
  <c r="AG120" i="4"/>
  <c r="AD120" i="4"/>
  <c r="AB120" i="4"/>
  <c r="AC120" i="4"/>
  <c r="V120" i="4"/>
  <c r="S120" i="4"/>
  <c r="P120" i="4"/>
  <c r="AM106" i="4"/>
  <c r="BB106" i="4"/>
  <c r="AY106" i="4"/>
  <c r="AV106" i="4"/>
  <c r="AS106" i="4"/>
  <c r="AP106" i="4"/>
  <c r="AJ106" i="4"/>
  <c r="AG106" i="4"/>
  <c r="AD106" i="4"/>
  <c r="AB106" i="4"/>
  <c r="AC106" i="4"/>
  <c r="V106" i="4"/>
  <c r="S106" i="4"/>
  <c r="P106" i="4"/>
  <c r="AM147" i="4"/>
  <c r="BB147" i="4"/>
  <c r="AY147" i="4"/>
  <c r="AV147" i="4"/>
  <c r="AS147" i="4"/>
  <c r="AP147" i="4"/>
  <c r="AJ147" i="4"/>
  <c r="AG147" i="4"/>
  <c r="AD147" i="4"/>
  <c r="AB147" i="4"/>
  <c r="AC147" i="4"/>
  <c r="V147" i="4"/>
  <c r="S147" i="4"/>
  <c r="P147" i="4"/>
  <c r="AM23" i="4"/>
  <c r="BB23" i="4"/>
  <c r="AY23" i="4"/>
  <c r="AV23" i="4"/>
  <c r="AS23" i="4"/>
  <c r="AP23" i="4"/>
  <c r="AJ23" i="4"/>
  <c r="AG23" i="4"/>
  <c r="AD23" i="4"/>
  <c r="AB23" i="4"/>
  <c r="AC23" i="4"/>
  <c r="V23" i="4"/>
  <c r="S23" i="4"/>
  <c r="P23" i="4"/>
  <c r="AM26" i="4"/>
  <c r="BB26" i="4"/>
  <c r="AY26" i="4"/>
  <c r="AV26" i="4"/>
  <c r="AS26" i="4"/>
  <c r="AP26" i="4"/>
  <c r="AJ26" i="4"/>
  <c r="AG26" i="4"/>
  <c r="AD26" i="4"/>
  <c r="AB26" i="4"/>
  <c r="AC26" i="4"/>
  <c r="V26" i="4"/>
  <c r="S26" i="4"/>
  <c r="P26" i="4"/>
  <c r="AM135" i="4"/>
  <c r="BB135" i="4"/>
  <c r="AY135" i="4"/>
  <c r="AV135" i="4"/>
  <c r="AS135" i="4"/>
  <c r="AP135" i="4"/>
  <c r="AJ135" i="4"/>
  <c r="AG135" i="4"/>
  <c r="AD135" i="4"/>
  <c r="AB135" i="4"/>
  <c r="AC135" i="4"/>
  <c r="V135" i="4"/>
  <c r="S135" i="4"/>
  <c r="P135" i="4"/>
  <c r="AM146" i="4"/>
  <c r="BB146" i="4"/>
  <c r="AY146" i="4"/>
  <c r="AV146" i="4"/>
  <c r="AS146" i="4"/>
  <c r="AP146" i="4"/>
  <c r="AL146" i="4"/>
  <c r="AK146" i="4"/>
  <c r="AJ146" i="4"/>
  <c r="AI146" i="4"/>
  <c r="AH146" i="4"/>
  <c r="AG146" i="4"/>
  <c r="AF146" i="4"/>
  <c r="AE146" i="4"/>
  <c r="AD146" i="4"/>
  <c r="AB146" i="4"/>
  <c r="AC146" i="4"/>
  <c r="V146" i="4"/>
  <c r="U146" i="4"/>
  <c r="T146" i="4"/>
  <c r="S146" i="4"/>
  <c r="R146" i="4"/>
  <c r="Q146" i="4"/>
  <c r="P146" i="4"/>
  <c r="AM142" i="4"/>
  <c r="BB142" i="4"/>
  <c r="AY142" i="4"/>
  <c r="AV142" i="4"/>
  <c r="AS142" i="4"/>
  <c r="AP142" i="4"/>
  <c r="AJ142" i="4"/>
  <c r="AG142" i="4"/>
  <c r="AD142" i="4"/>
  <c r="AB142" i="4"/>
  <c r="AC142" i="4"/>
  <c r="V142" i="4"/>
  <c r="S142" i="4"/>
  <c r="P142" i="4"/>
  <c r="AM186" i="4"/>
  <c r="BB186" i="4"/>
  <c r="AY186" i="4"/>
  <c r="AV186" i="4"/>
  <c r="AS186" i="4"/>
  <c r="AP186" i="4"/>
  <c r="AJ186" i="4"/>
  <c r="AG186" i="4"/>
  <c r="AD186" i="4"/>
  <c r="AB186" i="4"/>
  <c r="AC186" i="4"/>
  <c r="V186" i="4"/>
  <c r="S186" i="4"/>
  <c r="P186" i="4"/>
  <c r="K186" i="4"/>
  <c r="AM88" i="4"/>
  <c r="BB88" i="4"/>
  <c r="AY88" i="4"/>
  <c r="AV88" i="4"/>
  <c r="AS88" i="4"/>
  <c r="AP88" i="4"/>
  <c r="AJ88" i="4"/>
  <c r="AG88" i="4"/>
  <c r="AD88" i="4"/>
  <c r="AB88" i="4"/>
  <c r="AC88" i="4"/>
  <c r="V88" i="4"/>
  <c r="S88" i="4"/>
  <c r="P88" i="4"/>
  <c r="AM18" i="4"/>
  <c r="BB18" i="4"/>
  <c r="AY18" i="4"/>
  <c r="AV18" i="4"/>
  <c r="AS18" i="4"/>
  <c r="AP18" i="4"/>
  <c r="AJ18" i="4"/>
  <c r="AG18" i="4"/>
  <c r="AD18" i="4"/>
  <c r="AB18" i="4"/>
  <c r="AC18" i="4"/>
  <c r="V18" i="4"/>
  <c r="S18" i="4"/>
  <c r="P18" i="4"/>
  <c r="AM189" i="4"/>
  <c r="L189" i="4"/>
  <c r="BB189" i="4"/>
  <c r="AY189" i="4"/>
  <c r="AV189" i="4"/>
  <c r="AS189" i="4"/>
  <c r="AP189" i="4"/>
  <c r="AJ189" i="4"/>
  <c r="AG189" i="4"/>
  <c r="AD189" i="4"/>
  <c r="AB189" i="4"/>
  <c r="AC189" i="4"/>
  <c r="V189" i="4"/>
  <c r="S189" i="4"/>
  <c r="P189" i="4"/>
  <c r="N189" i="4"/>
  <c r="M189" i="4"/>
  <c r="AM188" i="4"/>
  <c r="BB188" i="4"/>
  <c r="AY188" i="4"/>
  <c r="AV188" i="4"/>
  <c r="AS188" i="4"/>
  <c r="AP188" i="4"/>
  <c r="AJ188" i="4"/>
  <c r="AG188" i="4"/>
  <c r="AD188" i="4"/>
  <c r="AB188" i="4"/>
  <c r="AC188" i="4"/>
  <c r="V188" i="4"/>
  <c r="S188" i="4"/>
  <c r="P188" i="4"/>
  <c r="AM103" i="4"/>
  <c r="BB103" i="4"/>
  <c r="AY103" i="4"/>
  <c r="AV103" i="4"/>
  <c r="AS103" i="4"/>
  <c r="AP103" i="4"/>
  <c r="AJ103" i="4"/>
  <c r="AG103" i="4"/>
  <c r="AD103" i="4"/>
  <c r="AB103" i="4"/>
  <c r="AC103" i="4"/>
  <c r="V103" i="4"/>
  <c r="S103" i="4"/>
  <c r="P103" i="4"/>
  <c r="AM68" i="4"/>
  <c r="BB68" i="4"/>
  <c r="AY68" i="4"/>
  <c r="AV68" i="4"/>
  <c r="AS68" i="4"/>
  <c r="AP68" i="4"/>
  <c r="AJ68" i="4"/>
  <c r="AG68" i="4"/>
  <c r="AD68" i="4"/>
  <c r="AB68" i="4"/>
  <c r="AC68" i="4"/>
  <c r="V68" i="4"/>
  <c r="S68" i="4"/>
  <c r="P68" i="4"/>
  <c r="AM60" i="4"/>
  <c r="BB60" i="4"/>
  <c r="AY60" i="4"/>
  <c r="AV60" i="4"/>
  <c r="AS60" i="4"/>
  <c r="AP60" i="4"/>
  <c r="AJ60" i="4"/>
  <c r="AG60" i="4"/>
  <c r="AD60" i="4"/>
  <c r="AB60" i="4"/>
  <c r="AC60" i="4"/>
  <c r="V60" i="4"/>
  <c r="S60" i="4"/>
  <c r="P60" i="4"/>
  <c r="AM194" i="4"/>
  <c r="BB194" i="4"/>
  <c r="AY194" i="4"/>
  <c r="AV194" i="4"/>
  <c r="AS194" i="4"/>
  <c r="AP194" i="4"/>
  <c r="AJ194" i="4"/>
  <c r="AG194" i="4"/>
  <c r="AD194" i="4"/>
  <c r="AB194" i="4"/>
  <c r="AC194" i="4"/>
  <c r="V194" i="4"/>
  <c r="S194" i="4"/>
  <c r="P194" i="4"/>
  <c r="AM195" i="4"/>
  <c r="BB195" i="4"/>
  <c r="AY195" i="4"/>
  <c r="AV195" i="4"/>
  <c r="AS195" i="4"/>
  <c r="AP195" i="4"/>
  <c r="AJ195" i="4"/>
  <c r="AG195" i="4"/>
  <c r="AD195" i="4"/>
  <c r="AB195" i="4"/>
  <c r="AC195" i="4"/>
  <c r="V195" i="4"/>
  <c r="S195" i="4"/>
  <c r="P195" i="4"/>
  <c r="AM67" i="4"/>
  <c r="BB67" i="4"/>
  <c r="AY67" i="4"/>
  <c r="AV67" i="4"/>
  <c r="AS67" i="4"/>
  <c r="AP67" i="4"/>
  <c r="AJ67" i="4"/>
  <c r="AG67" i="4"/>
  <c r="AD67" i="4"/>
  <c r="AB67" i="4"/>
  <c r="AC67" i="4"/>
  <c r="V67" i="4"/>
  <c r="S67" i="4"/>
  <c r="P67" i="4"/>
  <c r="N67" i="4"/>
  <c r="AM77" i="4"/>
  <c r="BB77" i="4"/>
  <c r="AY77" i="4"/>
  <c r="AV77" i="4"/>
  <c r="AS77" i="4"/>
  <c r="AP77" i="4"/>
  <c r="AJ77" i="4"/>
  <c r="AG77" i="4"/>
  <c r="AD77" i="4"/>
  <c r="AB77" i="4"/>
  <c r="AC77" i="4"/>
  <c r="V77" i="4"/>
  <c r="S77" i="4"/>
  <c r="P77" i="4"/>
  <c r="AM66" i="4"/>
  <c r="BB66" i="4"/>
  <c r="AY66" i="4"/>
  <c r="AV66" i="4"/>
  <c r="AS66" i="4"/>
  <c r="AP66" i="4"/>
  <c r="AJ66" i="4"/>
  <c r="AG66" i="4"/>
  <c r="AD66" i="4"/>
  <c r="AB66" i="4"/>
  <c r="AC66" i="4"/>
  <c r="V66" i="4"/>
  <c r="S66" i="4"/>
  <c r="P66" i="4"/>
  <c r="AM65" i="4"/>
  <c r="BB65" i="4"/>
  <c r="AY65" i="4"/>
  <c r="AV65" i="4"/>
  <c r="AS65" i="4"/>
  <c r="AP65" i="4"/>
  <c r="AJ65" i="4"/>
  <c r="AG65" i="4"/>
  <c r="AD65" i="4"/>
  <c r="AB65" i="4"/>
  <c r="AC65" i="4"/>
  <c r="V65" i="4"/>
  <c r="S65" i="4"/>
  <c r="P65" i="4"/>
  <c r="AM107" i="4"/>
  <c r="BB107" i="4"/>
  <c r="AY107" i="4"/>
  <c r="AV107" i="4"/>
  <c r="AS107" i="4"/>
  <c r="AP107" i="4"/>
  <c r="AJ107" i="4"/>
  <c r="AG107" i="4"/>
  <c r="AD107" i="4"/>
  <c r="AB107" i="4"/>
  <c r="AC107" i="4"/>
  <c r="V107" i="4"/>
  <c r="S107" i="4"/>
  <c r="P107" i="4"/>
  <c r="AM83" i="4"/>
  <c r="BB83" i="4"/>
  <c r="AY83" i="4"/>
  <c r="AV83" i="4"/>
  <c r="AS83" i="4"/>
  <c r="AP83" i="4"/>
  <c r="AJ83" i="4"/>
  <c r="AG83" i="4"/>
  <c r="AD83" i="4"/>
  <c r="AB83" i="4"/>
  <c r="AC83" i="4"/>
  <c r="V83" i="4"/>
  <c r="S83" i="4"/>
  <c r="P83" i="4"/>
  <c r="AM185" i="4"/>
  <c r="L185" i="4"/>
  <c r="BB185" i="4"/>
  <c r="AY185" i="4"/>
  <c r="AV185" i="4"/>
  <c r="AS185" i="4"/>
  <c r="AP185" i="4"/>
  <c r="AJ185" i="4"/>
  <c r="AG185" i="4"/>
  <c r="AD185" i="4"/>
  <c r="AB185" i="4"/>
  <c r="AC185" i="4"/>
  <c r="V185" i="4"/>
  <c r="S185" i="4"/>
  <c r="P185" i="4"/>
  <c r="K185" i="4"/>
  <c r="AM46" i="4"/>
  <c r="BB46" i="4"/>
  <c r="AY46" i="4"/>
  <c r="AV46" i="4"/>
  <c r="AS46" i="4"/>
  <c r="AP46" i="4"/>
  <c r="AJ46" i="4"/>
  <c r="AG46" i="4"/>
  <c r="AD46" i="4"/>
  <c r="AB46" i="4"/>
  <c r="AC46" i="4"/>
  <c r="V46" i="4"/>
  <c r="S46" i="4"/>
  <c r="P46" i="4"/>
  <c r="AM45" i="4"/>
  <c r="BB45" i="4"/>
  <c r="AY45" i="4"/>
  <c r="AV45" i="4"/>
  <c r="AS45" i="4"/>
  <c r="AP45" i="4"/>
  <c r="AJ45" i="4"/>
  <c r="AG45" i="4"/>
  <c r="AD45" i="4"/>
  <c r="AB45" i="4"/>
  <c r="AC45" i="4"/>
  <c r="V45" i="4"/>
  <c r="S45" i="4"/>
  <c r="P45" i="4"/>
  <c r="AM44" i="4"/>
  <c r="BB44" i="4"/>
  <c r="AY44" i="4"/>
  <c r="AV44" i="4"/>
  <c r="AS44" i="4"/>
  <c r="AP44" i="4"/>
  <c r="AJ44" i="4"/>
  <c r="AG44" i="4"/>
  <c r="AD44" i="4"/>
  <c r="AB44" i="4"/>
  <c r="AC44" i="4"/>
  <c r="V44" i="4"/>
  <c r="S44" i="4"/>
  <c r="P44" i="4"/>
  <c r="AM53" i="4"/>
  <c r="BB53" i="4"/>
  <c r="AY53" i="4"/>
  <c r="AV53" i="4"/>
  <c r="AS53" i="4"/>
  <c r="AP53" i="4"/>
  <c r="AJ53" i="4"/>
  <c r="AG53" i="4"/>
  <c r="AD53" i="4"/>
  <c r="AB53" i="4"/>
  <c r="AC53" i="4"/>
  <c r="V53" i="4"/>
  <c r="S53" i="4"/>
  <c r="P53" i="4"/>
  <c r="AM36" i="4"/>
  <c r="BB36" i="4"/>
  <c r="AY36" i="4"/>
  <c r="AV36" i="4"/>
  <c r="AS36" i="4"/>
  <c r="AP36" i="4"/>
  <c r="AJ36" i="4"/>
  <c r="AG36" i="4"/>
  <c r="AD36" i="4"/>
  <c r="AB36" i="4"/>
  <c r="AC36" i="4"/>
  <c r="V36" i="4"/>
  <c r="S36" i="4"/>
  <c r="P36" i="4"/>
  <c r="AM82" i="4"/>
  <c r="BB82" i="4"/>
  <c r="AY82" i="4"/>
  <c r="AV82" i="4"/>
  <c r="AS82" i="4"/>
  <c r="AP82" i="4"/>
  <c r="AJ82" i="4"/>
  <c r="AG82" i="4"/>
  <c r="AD82" i="4"/>
  <c r="AB82" i="4"/>
  <c r="AC82" i="4"/>
  <c r="V82" i="4"/>
  <c r="S82" i="4"/>
  <c r="P82" i="4"/>
  <c r="AM43" i="4"/>
  <c r="BB43" i="4"/>
  <c r="AY43" i="4"/>
  <c r="AV43" i="4"/>
  <c r="AS43" i="4"/>
  <c r="AP43" i="4"/>
  <c r="AJ43" i="4"/>
  <c r="AG43" i="4"/>
  <c r="AD43" i="4"/>
  <c r="AB43" i="4"/>
  <c r="AC43" i="4"/>
  <c r="V43" i="4"/>
  <c r="S43" i="4"/>
  <c r="P43" i="4"/>
  <c r="AM35" i="4"/>
  <c r="BB35" i="4"/>
  <c r="AY35" i="4"/>
  <c r="AV35" i="4"/>
  <c r="AS35" i="4"/>
  <c r="AP35" i="4"/>
  <c r="AJ35" i="4"/>
  <c r="AG35" i="4"/>
  <c r="AD35" i="4"/>
  <c r="AB35" i="4"/>
  <c r="AC35" i="4"/>
  <c r="V35" i="4"/>
  <c r="S35" i="4"/>
  <c r="P35" i="4"/>
  <c r="AM6" i="4"/>
  <c r="BB6" i="4"/>
  <c r="AY6" i="4"/>
  <c r="AV6" i="4"/>
  <c r="AS6" i="4"/>
  <c r="AP6" i="4"/>
  <c r="AJ6" i="4"/>
  <c r="AG6" i="4"/>
  <c r="AD6" i="4"/>
  <c r="AB6" i="4"/>
  <c r="AC6" i="4"/>
  <c r="V6" i="4"/>
  <c r="S6" i="4"/>
  <c r="P6" i="4"/>
  <c r="AM59" i="4"/>
  <c r="BB59" i="4"/>
  <c r="AY59" i="4"/>
  <c r="AV59" i="4"/>
  <c r="AS59" i="4"/>
  <c r="AP59" i="4"/>
  <c r="AJ59" i="4"/>
  <c r="AG59" i="4"/>
  <c r="AD59" i="4"/>
  <c r="AB59" i="4"/>
  <c r="AC59" i="4"/>
  <c r="V59" i="4"/>
  <c r="S59" i="4"/>
  <c r="P59" i="4"/>
  <c r="AM31" i="4"/>
  <c r="BB31" i="4"/>
  <c r="AY31" i="4"/>
  <c r="AV31" i="4"/>
  <c r="AS31" i="4"/>
  <c r="AP31" i="4"/>
  <c r="AJ31" i="4"/>
  <c r="AG31" i="4"/>
  <c r="AD31" i="4"/>
  <c r="AB31" i="4"/>
  <c r="AC31" i="4"/>
  <c r="V31" i="4"/>
  <c r="S31" i="4"/>
  <c r="P31" i="4"/>
  <c r="AM22" i="4"/>
  <c r="BB22" i="4"/>
  <c r="AY22" i="4"/>
  <c r="AV22" i="4"/>
  <c r="AS22" i="4"/>
  <c r="AP22" i="4"/>
  <c r="AJ22" i="4"/>
  <c r="AG22" i="4"/>
  <c r="AD22" i="4"/>
  <c r="AB22" i="4"/>
  <c r="AC22" i="4"/>
  <c r="V22" i="4"/>
  <c r="S22" i="4"/>
  <c r="P22" i="4"/>
  <c r="AM17" i="4"/>
  <c r="BB17" i="4"/>
  <c r="AY17" i="4"/>
  <c r="AV17" i="4"/>
  <c r="AS17" i="4"/>
  <c r="AP17" i="4"/>
  <c r="AJ17" i="4"/>
  <c r="AG17" i="4"/>
  <c r="AD17" i="4"/>
  <c r="AB17" i="4"/>
  <c r="AC17" i="4"/>
  <c r="V17" i="4"/>
  <c r="S17" i="4"/>
  <c r="P17" i="4"/>
  <c r="AM16" i="4"/>
  <c r="BB16" i="4"/>
  <c r="AY16" i="4"/>
  <c r="AV16" i="4"/>
  <c r="AS16" i="4"/>
  <c r="AP16" i="4"/>
  <c r="AJ16" i="4"/>
  <c r="AG16" i="4"/>
  <c r="AD16" i="4"/>
  <c r="AB16" i="4"/>
  <c r="AC16" i="4"/>
  <c r="V16" i="4"/>
  <c r="S16" i="4"/>
  <c r="P16" i="4"/>
  <c r="AM105" i="4"/>
  <c r="BB105" i="4"/>
  <c r="AY105" i="4"/>
  <c r="AV105" i="4"/>
  <c r="AS105" i="4"/>
  <c r="AP105" i="4"/>
  <c r="AJ105" i="4"/>
  <c r="AG105" i="4"/>
  <c r="AD105" i="4"/>
  <c r="AB105" i="4"/>
  <c r="AC105" i="4"/>
  <c r="V105" i="4"/>
  <c r="S105" i="4"/>
  <c r="P105" i="4"/>
  <c r="AM158" i="4"/>
  <c r="BB158" i="4"/>
  <c r="AY158" i="4"/>
  <c r="AV158" i="4"/>
  <c r="AS158" i="4"/>
  <c r="AP158" i="4"/>
  <c r="AJ158" i="4"/>
  <c r="AG158" i="4"/>
  <c r="AD158" i="4"/>
  <c r="AB158" i="4"/>
  <c r="AC158" i="4"/>
  <c r="V158" i="4"/>
  <c r="S158" i="4"/>
  <c r="P158" i="4"/>
  <c r="AM58" i="4"/>
  <c r="BB58" i="4"/>
  <c r="AY58" i="4"/>
  <c r="AV58" i="4"/>
  <c r="AS58" i="4"/>
  <c r="AP58" i="4"/>
  <c r="AJ58" i="4"/>
  <c r="AG58" i="4"/>
  <c r="AD58" i="4"/>
  <c r="AB58" i="4"/>
  <c r="AC58" i="4"/>
  <c r="V58" i="4"/>
  <c r="S58" i="4"/>
  <c r="P58" i="4"/>
  <c r="AM52" i="4"/>
  <c r="BB52" i="4"/>
  <c r="AY52" i="4"/>
  <c r="AV52" i="4"/>
  <c r="AS52" i="4"/>
  <c r="AP52" i="4"/>
  <c r="AJ52" i="4"/>
  <c r="AG52" i="4"/>
  <c r="AD52" i="4"/>
  <c r="AB52" i="4"/>
  <c r="AC52" i="4"/>
  <c r="V52" i="4"/>
  <c r="S52" i="4"/>
  <c r="P52" i="4"/>
  <c r="AM81" i="4"/>
  <c r="BB81" i="4"/>
  <c r="AY81" i="4"/>
  <c r="AV81" i="4"/>
  <c r="AS81" i="4"/>
  <c r="AP81" i="4"/>
  <c r="AJ81" i="4"/>
  <c r="AG81" i="4"/>
  <c r="AD81" i="4"/>
  <c r="AB81" i="4"/>
  <c r="AC81" i="4"/>
  <c r="V81" i="4"/>
  <c r="S81" i="4"/>
  <c r="P81" i="4"/>
  <c r="AM34" i="4"/>
  <c r="BB34" i="4"/>
  <c r="AY34" i="4"/>
  <c r="AV34" i="4"/>
  <c r="AS34" i="4"/>
  <c r="AP34" i="4"/>
  <c r="AJ34" i="4"/>
  <c r="AG34" i="4"/>
  <c r="AD34" i="4"/>
  <c r="AB34" i="4"/>
  <c r="AC34" i="4"/>
  <c r="V34" i="4"/>
  <c r="S34" i="4"/>
  <c r="P34" i="4"/>
  <c r="AM87" i="4"/>
  <c r="BB87" i="4"/>
  <c r="AY87" i="4"/>
  <c r="AV87" i="4"/>
  <c r="AS87" i="4"/>
  <c r="AP87" i="4"/>
  <c r="AJ87" i="4"/>
  <c r="AG87" i="4"/>
  <c r="AD87" i="4"/>
  <c r="AB87" i="4"/>
  <c r="AC87" i="4"/>
  <c r="V87" i="4"/>
  <c r="S87" i="4"/>
  <c r="P87" i="4"/>
  <c r="AM165" i="4"/>
  <c r="BB165" i="4"/>
  <c r="AY165" i="4"/>
  <c r="AV165" i="4"/>
  <c r="AS165" i="4"/>
  <c r="AP165" i="4"/>
  <c r="AJ165" i="4"/>
  <c r="AG165" i="4"/>
  <c r="AD165" i="4"/>
  <c r="AB165" i="4"/>
  <c r="AC165" i="4"/>
  <c r="V165" i="4"/>
  <c r="S165" i="4"/>
  <c r="P165" i="4"/>
  <c r="AM15" i="4"/>
  <c r="BB15" i="4"/>
  <c r="AY15" i="4"/>
  <c r="AV15" i="4"/>
  <c r="AS15" i="4"/>
  <c r="AP15" i="4"/>
  <c r="AJ15" i="4"/>
  <c r="AG15" i="4"/>
  <c r="AD15" i="4"/>
  <c r="AB15" i="4"/>
  <c r="AC15" i="4"/>
  <c r="V15" i="4"/>
  <c r="S15" i="4"/>
  <c r="P15" i="4"/>
  <c r="AM172" i="4"/>
  <c r="BB172" i="4"/>
  <c r="AY172" i="4"/>
  <c r="AV172" i="4"/>
  <c r="AS172" i="4"/>
  <c r="AP172" i="4"/>
  <c r="AJ172" i="4"/>
  <c r="AG172" i="4"/>
  <c r="AD172" i="4"/>
  <c r="AB172" i="4"/>
  <c r="AC172" i="4"/>
  <c r="V172" i="4"/>
  <c r="S172" i="4"/>
  <c r="P172" i="4"/>
  <c r="AM86" i="4"/>
  <c r="BB86" i="4"/>
  <c r="AY86" i="4"/>
  <c r="AV86" i="4"/>
  <c r="AS86" i="4"/>
  <c r="AP86" i="4"/>
  <c r="AJ86" i="4"/>
  <c r="AG86" i="4"/>
  <c r="AD86" i="4"/>
  <c r="AB86" i="4"/>
  <c r="AC86" i="4"/>
  <c r="V86" i="4"/>
  <c r="S86" i="4"/>
  <c r="P86" i="4"/>
  <c r="AM21" i="4"/>
  <c r="BB21" i="4"/>
  <c r="AY21" i="4"/>
  <c r="AV21" i="4"/>
  <c r="AS21" i="4"/>
  <c r="AP21" i="4"/>
  <c r="AJ21" i="4"/>
  <c r="AG21" i="4"/>
  <c r="AD21" i="4"/>
  <c r="AB21" i="4"/>
  <c r="AC21" i="4"/>
  <c r="V21" i="4"/>
  <c r="S21" i="4"/>
  <c r="P21" i="4"/>
  <c r="AM129" i="4"/>
  <c r="BB129" i="4"/>
  <c r="AY129" i="4"/>
  <c r="AV129" i="4"/>
  <c r="AS129" i="4"/>
  <c r="AP129" i="4"/>
  <c r="AJ129" i="4"/>
  <c r="AG129" i="4"/>
  <c r="AD129" i="4"/>
  <c r="AB129" i="4"/>
  <c r="AC129" i="4"/>
  <c r="V129" i="4"/>
  <c r="S129" i="4"/>
  <c r="P129" i="4"/>
  <c r="AM42" i="4"/>
  <c r="BB42" i="4"/>
  <c r="AY42" i="4"/>
  <c r="AV42" i="4"/>
  <c r="AS42" i="4"/>
  <c r="AP42" i="4"/>
  <c r="AJ42" i="4"/>
  <c r="AG42" i="4"/>
  <c r="AD42" i="4"/>
  <c r="AB42" i="4"/>
  <c r="AC42" i="4"/>
  <c r="V42" i="4"/>
  <c r="S42" i="4"/>
  <c r="P42" i="4"/>
  <c r="AM157" i="4"/>
  <c r="BB157" i="4"/>
  <c r="AY157" i="4"/>
  <c r="AV157" i="4"/>
  <c r="AS157" i="4"/>
  <c r="AP157" i="4"/>
  <c r="AJ157" i="4"/>
  <c r="AG157" i="4"/>
  <c r="AD157" i="4"/>
  <c r="AB157" i="4"/>
  <c r="AC157" i="4"/>
  <c r="V157" i="4"/>
  <c r="S157" i="4"/>
  <c r="P157" i="4"/>
  <c r="AM207" i="4"/>
  <c r="BB207" i="4"/>
  <c r="AY207" i="4"/>
  <c r="AV207" i="4"/>
  <c r="AS207" i="4"/>
  <c r="AP207" i="4"/>
  <c r="AJ207" i="4"/>
  <c r="AG207" i="4"/>
  <c r="AD207" i="4"/>
  <c r="AB207" i="4"/>
  <c r="AC207" i="4"/>
  <c r="V207" i="4"/>
  <c r="S207" i="4"/>
  <c r="P207" i="4"/>
  <c r="AM214" i="4"/>
  <c r="BB214" i="4"/>
  <c r="AY214" i="4"/>
  <c r="AV214" i="4"/>
  <c r="AS214" i="4"/>
  <c r="AP214" i="4"/>
  <c r="AJ214" i="4"/>
  <c r="AG214" i="4"/>
  <c r="AD214" i="4"/>
  <c r="AB214" i="4"/>
  <c r="AC214" i="4"/>
  <c r="V214" i="4"/>
  <c r="S214" i="4"/>
  <c r="P214" i="4"/>
  <c r="AM125" i="4"/>
  <c r="BB125" i="4"/>
  <c r="AY125" i="4"/>
  <c r="AV125" i="4"/>
  <c r="AS125" i="4"/>
  <c r="AP125" i="4"/>
  <c r="AJ125" i="4"/>
  <c r="AG125" i="4"/>
  <c r="AD125" i="4"/>
  <c r="AB125" i="4"/>
  <c r="AC125" i="4"/>
  <c r="V125" i="4"/>
  <c r="S125" i="4"/>
  <c r="P125" i="4"/>
  <c r="K125" i="4"/>
  <c r="AM179" i="4"/>
  <c r="BB179" i="4"/>
  <c r="AY179" i="4"/>
  <c r="AV179" i="4"/>
  <c r="AS179" i="4"/>
  <c r="AP179" i="4"/>
  <c r="AJ179" i="4"/>
  <c r="AG179" i="4"/>
  <c r="AD179" i="4"/>
  <c r="AB179" i="4"/>
  <c r="AC179" i="4"/>
  <c r="V179" i="4"/>
  <c r="S179" i="4"/>
  <c r="P179" i="4"/>
  <c r="AM128" i="4"/>
  <c r="L128" i="4"/>
  <c r="BB128" i="4"/>
  <c r="AY128" i="4"/>
  <c r="AV128" i="4"/>
  <c r="AS128" i="4"/>
  <c r="AP128" i="4"/>
  <c r="AJ128" i="4"/>
  <c r="AG128" i="4"/>
  <c r="AD128" i="4"/>
  <c r="AB128" i="4"/>
  <c r="AC128" i="4"/>
  <c r="V128" i="4"/>
  <c r="S128" i="4"/>
  <c r="P128" i="4"/>
  <c r="K128" i="4"/>
  <c r="AM160" i="4"/>
  <c r="BB160" i="4"/>
  <c r="AY160" i="4"/>
  <c r="AV160" i="4"/>
  <c r="AS160" i="4"/>
  <c r="AP160" i="4"/>
  <c r="AJ160" i="4"/>
  <c r="AG160" i="4"/>
  <c r="AD160" i="4"/>
  <c r="AB160" i="4"/>
  <c r="AC160" i="4"/>
  <c r="V160" i="4"/>
  <c r="S160" i="4"/>
  <c r="P160" i="4"/>
  <c r="AM2" i="4"/>
  <c r="BB2" i="4"/>
  <c r="AY2" i="4"/>
  <c r="AV2" i="4"/>
  <c r="AS2" i="4"/>
  <c r="AP2" i="4"/>
  <c r="AJ2" i="4"/>
  <c r="AG2" i="4"/>
  <c r="AD2" i="4"/>
  <c r="AB2" i="4"/>
  <c r="AC2" i="4"/>
  <c r="V2" i="4"/>
  <c r="S2" i="4"/>
  <c r="P2" i="4"/>
  <c r="AN76" i="4"/>
  <c r="AO76" i="4"/>
  <c r="AM76" i="4"/>
  <c r="BD76" i="4"/>
  <c r="BC76" i="4"/>
  <c r="BB76" i="4"/>
  <c r="AY76" i="4"/>
  <c r="AX76" i="4"/>
  <c r="AW76" i="4"/>
  <c r="AV76" i="4"/>
  <c r="AU76" i="4"/>
  <c r="AT76" i="4"/>
  <c r="AS76" i="4"/>
  <c r="AR76" i="4"/>
  <c r="AQ76" i="4"/>
  <c r="AP76" i="4"/>
  <c r="AL76" i="4"/>
  <c r="AK76" i="4"/>
  <c r="AJ76" i="4"/>
  <c r="AI76" i="4"/>
  <c r="AH76" i="4"/>
  <c r="AG76" i="4"/>
  <c r="AF76" i="4"/>
  <c r="AE76" i="4"/>
  <c r="AD76" i="4"/>
  <c r="AB76" i="4"/>
  <c r="AC76" i="4"/>
  <c r="V76" i="4"/>
  <c r="U76" i="4"/>
  <c r="T76" i="4"/>
  <c r="S76" i="4"/>
  <c r="R76" i="4"/>
  <c r="Q76" i="4"/>
  <c r="P76" i="4"/>
  <c r="AM14" i="4"/>
  <c r="BB14" i="4"/>
  <c r="AY14" i="4"/>
  <c r="AV14" i="4"/>
  <c r="AS14" i="4"/>
  <c r="AP14" i="4"/>
  <c r="AJ14" i="4"/>
  <c r="AG14" i="4"/>
  <c r="AD14" i="4"/>
  <c r="AB14" i="4"/>
  <c r="AC14" i="4"/>
  <c r="V14" i="4"/>
  <c r="S14" i="4"/>
  <c r="P14" i="4"/>
  <c r="AM156" i="4"/>
  <c r="BB156" i="4"/>
  <c r="AY156" i="4"/>
  <c r="AV156" i="4"/>
  <c r="AS156" i="4"/>
  <c r="AP156" i="4"/>
  <c r="AJ156" i="4"/>
  <c r="AG156" i="4"/>
  <c r="AD156" i="4"/>
  <c r="AB156" i="4"/>
  <c r="AC156" i="4"/>
  <c r="V156" i="4"/>
  <c r="S156" i="4"/>
  <c r="P156" i="4"/>
  <c r="AM117" i="4"/>
  <c r="BB117" i="4"/>
  <c r="AY117" i="4"/>
  <c r="AV117" i="4"/>
  <c r="AS117" i="4"/>
  <c r="AP117" i="4"/>
  <c r="AJ117" i="4"/>
  <c r="AG117" i="4"/>
  <c r="AD117" i="4"/>
  <c r="AB117" i="4"/>
  <c r="AC117" i="4"/>
  <c r="V117" i="4"/>
  <c r="S117" i="4"/>
  <c r="P117" i="4"/>
  <c r="AM80" i="4"/>
  <c r="BB80" i="4"/>
  <c r="AY80" i="4"/>
  <c r="AV80" i="4"/>
  <c r="AS80" i="4"/>
  <c r="AP80" i="4"/>
  <c r="AJ80" i="4"/>
  <c r="AG80" i="4"/>
  <c r="AD80" i="4"/>
  <c r="AB80" i="4"/>
  <c r="AC80" i="4"/>
  <c r="V80" i="4"/>
  <c r="S80" i="4"/>
  <c r="P80" i="4"/>
  <c r="AM30" i="4"/>
  <c r="BB30" i="4"/>
  <c r="AY30" i="4"/>
  <c r="AV30" i="4"/>
  <c r="AS30" i="4"/>
  <c r="AP30" i="4"/>
  <c r="AJ30" i="4"/>
  <c r="AG30" i="4"/>
  <c r="AD30" i="4"/>
  <c r="AB30" i="4"/>
  <c r="AC30" i="4"/>
  <c r="V30" i="4"/>
  <c r="S30" i="4"/>
  <c r="P30" i="4"/>
  <c r="AM170" i="4"/>
  <c r="BB170" i="4"/>
  <c r="AY170" i="4"/>
  <c r="AV170" i="4"/>
  <c r="AS170" i="4"/>
  <c r="AP170" i="4"/>
  <c r="AJ170" i="4"/>
  <c r="AG170" i="4"/>
  <c r="AD170" i="4"/>
  <c r="AB170" i="4"/>
  <c r="AC170" i="4"/>
  <c r="V170" i="4"/>
  <c r="S170" i="4"/>
  <c r="P170" i="4"/>
  <c r="AM206" i="4"/>
  <c r="BB206" i="4"/>
  <c r="AY206" i="4"/>
  <c r="AV206" i="4"/>
  <c r="AS206" i="4"/>
  <c r="AQ206" i="4"/>
  <c r="AP206" i="4"/>
  <c r="AJ206" i="4"/>
  <c r="AG206" i="4"/>
  <c r="AD206" i="4"/>
  <c r="AB206" i="4"/>
  <c r="AC206" i="4"/>
  <c r="V206" i="4"/>
  <c r="S206" i="4"/>
  <c r="P206" i="4"/>
  <c r="AM64" i="4"/>
  <c r="BB64" i="4"/>
  <c r="AY64" i="4"/>
  <c r="AV64" i="4"/>
  <c r="AS64" i="4"/>
  <c r="AP64" i="4"/>
  <c r="AJ64" i="4"/>
  <c r="AG64" i="4"/>
  <c r="AD64" i="4"/>
  <c r="AB64" i="4"/>
  <c r="AC64" i="4"/>
  <c r="V64" i="4"/>
  <c r="S64" i="4"/>
  <c r="P64" i="4"/>
  <c r="AM91" i="4"/>
  <c r="BB91" i="4"/>
  <c r="AY91" i="4"/>
  <c r="AV91" i="4"/>
  <c r="AS91" i="4"/>
  <c r="AP91" i="4"/>
  <c r="AJ91" i="4"/>
  <c r="AG91" i="4"/>
  <c r="AD91" i="4"/>
  <c r="AB91" i="4"/>
  <c r="AC91" i="4"/>
  <c r="V91" i="4"/>
  <c r="S91" i="4"/>
  <c r="P91" i="4"/>
  <c r="AM119" i="4"/>
  <c r="BB119" i="4"/>
  <c r="AY119" i="4"/>
  <c r="AV119" i="4"/>
  <c r="AS119" i="4"/>
  <c r="AP119" i="4"/>
  <c r="AJ119" i="4"/>
  <c r="AG119" i="4"/>
  <c r="AD119" i="4"/>
  <c r="AB119" i="4"/>
  <c r="AC119" i="4"/>
  <c r="V119" i="4"/>
  <c r="S119" i="4"/>
  <c r="P119" i="4"/>
  <c r="AM29" i="4"/>
  <c r="BB29" i="4"/>
  <c r="AY29" i="4"/>
  <c r="AV29" i="4"/>
  <c r="AS29" i="4"/>
  <c r="AP29" i="4"/>
  <c r="AJ29" i="4"/>
  <c r="AG29" i="4"/>
  <c r="AD29" i="4"/>
  <c r="AB29" i="4"/>
  <c r="AC29" i="4"/>
  <c r="V29" i="4"/>
  <c r="S29" i="4"/>
  <c r="P29" i="4"/>
  <c r="AM217" i="4"/>
  <c r="BB217" i="4"/>
  <c r="AY217" i="4"/>
  <c r="AV217" i="4"/>
  <c r="AS217" i="4"/>
  <c r="AP217" i="4"/>
  <c r="AJ217" i="4"/>
  <c r="AG217" i="4"/>
  <c r="AD217" i="4"/>
  <c r="AB217" i="4"/>
  <c r="AC217" i="4"/>
  <c r="V217" i="4"/>
  <c r="S217" i="4"/>
  <c r="P217" i="4"/>
  <c r="AM5" i="4"/>
  <c r="BB5" i="4"/>
  <c r="AY5" i="4"/>
  <c r="AV5" i="4"/>
  <c r="AS5" i="4"/>
  <c r="AP5" i="4"/>
  <c r="AJ5" i="4"/>
  <c r="AG5" i="4"/>
  <c r="AD5" i="4"/>
  <c r="AB5" i="4"/>
  <c r="AC5" i="4"/>
  <c r="V5" i="4"/>
  <c r="S5" i="4"/>
  <c r="P5" i="4"/>
  <c r="AM205" i="4"/>
  <c r="BB205" i="4"/>
  <c r="AY205" i="4"/>
  <c r="AV205" i="4"/>
  <c r="AS205" i="4"/>
  <c r="AP205" i="4"/>
  <c r="AJ205" i="4"/>
  <c r="AG205" i="4"/>
  <c r="AD205" i="4"/>
  <c r="AB205" i="4"/>
  <c r="AC205" i="4"/>
  <c r="V205" i="4"/>
  <c r="S205" i="4"/>
  <c r="P205" i="4"/>
  <c r="AM131" i="4"/>
  <c r="BB131" i="4"/>
  <c r="AY131" i="4"/>
  <c r="AV131" i="4"/>
  <c r="AS131" i="4"/>
  <c r="AP131" i="4"/>
  <c r="AJ131" i="4"/>
  <c r="AG131" i="4"/>
  <c r="AD131" i="4"/>
  <c r="AB131" i="4"/>
  <c r="AC131" i="4"/>
  <c r="V131" i="4"/>
  <c r="S131" i="4"/>
  <c r="P131" i="4"/>
  <c r="AM193" i="4"/>
  <c r="BB193" i="4"/>
  <c r="AY193" i="4"/>
  <c r="AV193" i="4"/>
  <c r="AS193" i="4"/>
  <c r="AP193" i="4"/>
  <c r="AJ193" i="4"/>
  <c r="AG193" i="4"/>
  <c r="AD193" i="4"/>
  <c r="AB193" i="4"/>
  <c r="AC193" i="4"/>
  <c r="V193" i="4"/>
  <c r="S193" i="4"/>
  <c r="P193" i="4"/>
  <c r="AM41" i="4"/>
  <c r="BB41" i="4"/>
  <c r="AY41" i="4"/>
  <c r="AV41" i="4"/>
  <c r="AS41" i="4"/>
  <c r="AP41" i="4"/>
  <c r="AJ41" i="4"/>
  <c r="AG41" i="4"/>
  <c r="AD41" i="4"/>
  <c r="AB41" i="4"/>
  <c r="AC41" i="4"/>
  <c r="V41" i="4"/>
  <c r="S41" i="4"/>
  <c r="P41" i="4"/>
  <c r="AM218" i="4"/>
  <c r="BB218" i="4"/>
  <c r="AY218" i="4"/>
  <c r="AV218" i="4"/>
  <c r="AS218" i="4"/>
  <c r="AP218" i="4"/>
  <c r="AJ218" i="4"/>
  <c r="AG218" i="4"/>
  <c r="AD218" i="4"/>
  <c r="AB218" i="4"/>
  <c r="AC218" i="4"/>
  <c r="V218" i="4"/>
  <c r="S218" i="4"/>
  <c r="P218" i="4"/>
  <c r="AM127" i="4"/>
  <c r="BB127" i="4"/>
  <c r="AY127" i="4"/>
  <c r="AV127" i="4"/>
  <c r="AS127" i="4"/>
  <c r="AP127" i="4"/>
  <c r="AJ127" i="4"/>
  <c r="AG127" i="4"/>
  <c r="AD127" i="4"/>
  <c r="AB127" i="4"/>
  <c r="AC127" i="4"/>
  <c r="V127" i="4"/>
  <c r="S127" i="4"/>
  <c r="P127" i="4"/>
  <c r="AM54" i="4"/>
  <c r="BB54" i="4"/>
  <c r="AY54" i="4"/>
  <c r="AV54" i="4"/>
  <c r="AS54" i="4"/>
  <c r="AP54" i="4"/>
  <c r="AJ54" i="4"/>
  <c r="AG54" i="4"/>
  <c r="AD54" i="4"/>
  <c r="AB54" i="4"/>
  <c r="AC54" i="4"/>
  <c r="V54" i="4"/>
  <c r="S54" i="4"/>
  <c r="P54" i="4"/>
  <c r="AM72" i="4"/>
  <c r="BB72" i="4"/>
  <c r="AY72" i="4"/>
  <c r="AV72" i="4"/>
  <c r="AS72" i="4"/>
  <c r="AP72" i="4"/>
  <c r="AJ72" i="4"/>
  <c r="AG72" i="4"/>
  <c r="AD72" i="4"/>
  <c r="AB72" i="4"/>
  <c r="AC72" i="4"/>
  <c r="V72" i="4"/>
  <c r="S72" i="4"/>
  <c r="P72" i="4"/>
  <c r="AM63" i="4"/>
  <c r="BB63" i="4"/>
  <c r="AY63" i="4"/>
  <c r="AV63" i="4"/>
  <c r="AS63" i="4"/>
  <c r="AP63" i="4"/>
  <c r="AJ63" i="4"/>
  <c r="AG63" i="4"/>
  <c r="AD63" i="4"/>
  <c r="AB63" i="4"/>
  <c r="AC63" i="4"/>
  <c r="V63" i="4"/>
  <c r="S63" i="4"/>
  <c r="P63" i="4"/>
  <c r="AM204" i="4"/>
  <c r="BB204" i="4"/>
  <c r="AY204" i="4"/>
  <c r="AV204" i="4"/>
  <c r="AS204" i="4"/>
  <c r="AP204" i="4"/>
  <c r="AJ204" i="4"/>
  <c r="AG204" i="4"/>
  <c r="AD204" i="4"/>
  <c r="AB204" i="4"/>
  <c r="AC204" i="4"/>
  <c r="V204" i="4"/>
  <c r="S204" i="4"/>
  <c r="P204" i="4"/>
  <c r="AM140" i="4"/>
  <c r="BB140" i="4"/>
  <c r="AY140" i="4"/>
  <c r="AV140" i="4"/>
  <c r="AS140" i="4"/>
  <c r="AP140" i="4"/>
  <c r="AJ140" i="4"/>
  <c r="AG140" i="4"/>
  <c r="AD140" i="4"/>
  <c r="AB140" i="4"/>
  <c r="AC140" i="4"/>
  <c r="V140" i="4"/>
  <c r="S140" i="4"/>
  <c r="P140" i="4"/>
  <c r="AM115" i="4"/>
  <c r="BB115" i="4"/>
  <c r="AY115" i="4"/>
  <c r="AV115" i="4"/>
  <c r="AS115" i="4"/>
  <c r="AP115" i="4"/>
  <c r="AJ115" i="4"/>
  <c r="AG115" i="4"/>
  <c r="AD115" i="4"/>
  <c r="AB115" i="4"/>
  <c r="AC115" i="4"/>
  <c r="V115" i="4"/>
  <c r="S115" i="4"/>
  <c r="P115" i="4"/>
  <c r="AM213" i="4"/>
  <c r="BB213" i="4"/>
  <c r="AY213" i="4"/>
  <c r="AV213" i="4"/>
  <c r="AS213" i="4"/>
  <c r="AP213" i="4"/>
  <c r="AJ213" i="4"/>
  <c r="AG213" i="4"/>
  <c r="AD213" i="4"/>
  <c r="AB213" i="4"/>
  <c r="AC213" i="4"/>
  <c r="V213" i="4"/>
  <c r="S213" i="4"/>
  <c r="P213" i="4"/>
  <c r="AM98" i="4"/>
  <c r="BB98" i="4"/>
  <c r="AY98" i="4"/>
  <c r="AV98" i="4"/>
  <c r="AS98" i="4"/>
  <c r="AP98" i="4"/>
  <c r="AJ98" i="4"/>
  <c r="AG98" i="4"/>
  <c r="AD98" i="4"/>
  <c r="AB98" i="4"/>
  <c r="AC98" i="4"/>
  <c r="V98" i="4"/>
  <c r="S98" i="4"/>
  <c r="P98" i="4"/>
  <c r="AM20" i="4"/>
  <c r="BB20" i="4"/>
  <c r="AY20" i="4"/>
  <c r="AV20" i="4"/>
  <c r="AS20" i="4"/>
  <c r="AP20" i="4"/>
  <c r="AJ20" i="4"/>
  <c r="AG20" i="4"/>
  <c r="AD20" i="4"/>
  <c r="AB20" i="4"/>
  <c r="AC20" i="4"/>
  <c r="V20" i="4"/>
  <c r="S20" i="4"/>
  <c r="P20" i="4"/>
  <c r="AM114" i="4"/>
  <c r="BB114" i="4"/>
  <c r="AY114" i="4"/>
  <c r="AV114" i="4"/>
  <c r="AS114" i="4"/>
  <c r="AP114" i="4"/>
  <c r="AJ114" i="4"/>
  <c r="AG114" i="4"/>
  <c r="AD114" i="4"/>
  <c r="AB114" i="4"/>
  <c r="AC114" i="4"/>
  <c r="V114" i="4"/>
  <c r="S114" i="4"/>
  <c r="P114" i="4"/>
  <c r="AM216" i="4"/>
  <c r="BB216" i="4"/>
  <c r="AY216" i="4"/>
  <c r="AV216" i="4"/>
  <c r="AS216" i="4"/>
  <c r="AP216" i="4"/>
  <c r="AJ216" i="4"/>
  <c r="AG216" i="4"/>
  <c r="AD216" i="4"/>
  <c r="AB216" i="4"/>
  <c r="AC216" i="4"/>
  <c r="V216" i="4"/>
  <c r="S216" i="4"/>
  <c r="P216" i="4"/>
  <c r="AM113" i="4"/>
  <c r="BB113" i="4"/>
  <c r="AY113" i="4"/>
  <c r="AV113" i="4"/>
  <c r="AS113" i="4"/>
  <c r="AP113" i="4"/>
  <c r="AJ113" i="4"/>
  <c r="AG113" i="4"/>
  <c r="AD113" i="4"/>
  <c r="AB113" i="4"/>
  <c r="AC113" i="4"/>
  <c r="V113" i="4"/>
  <c r="S113" i="4"/>
  <c r="P113" i="4"/>
  <c r="AM176" i="4"/>
  <c r="BB176" i="4"/>
  <c r="AY176" i="4"/>
  <c r="AV176" i="4"/>
  <c r="AS176" i="4"/>
  <c r="AP176" i="4"/>
  <c r="AJ176" i="4"/>
  <c r="AG176" i="4"/>
  <c r="AD176" i="4"/>
  <c r="AB176" i="4"/>
  <c r="AC176" i="4"/>
  <c r="V176" i="4"/>
  <c r="S176" i="4"/>
  <c r="P176" i="4"/>
  <c r="AM124" i="4"/>
  <c r="BB124" i="4"/>
  <c r="AY124" i="4"/>
  <c r="AV124" i="4"/>
  <c r="AS124" i="4"/>
  <c r="AP124" i="4"/>
  <c r="AJ124" i="4"/>
  <c r="AG124" i="4"/>
  <c r="AD124" i="4"/>
  <c r="AB124" i="4"/>
  <c r="AC124" i="4"/>
  <c r="V124" i="4"/>
  <c r="S124" i="4"/>
  <c r="P124" i="4"/>
  <c r="AM90" i="4"/>
  <c r="L90" i="4"/>
  <c r="BB90" i="4"/>
  <c r="AY90" i="4"/>
  <c r="AV90" i="4"/>
  <c r="AS90" i="4"/>
  <c r="AP90" i="4"/>
  <c r="AJ90" i="4"/>
  <c r="AG90" i="4"/>
  <c r="AD90" i="4"/>
  <c r="AB90" i="4"/>
  <c r="AC90" i="4"/>
  <c r="V90" i="4"/>
  <c r="S90" i="4"/>
  <c r="P90" i="4"/>
  <c r="K90" i="4"/>
  <c r="AM203" i="4"/>
  <c r="BB203" i="4"/>
  <c r="AY203" i="4"/>
  <c r="AV203" i="4"/>
  <c r="AS203" i="4"/>
  <c r="AP203" i="4"/>
  <c r="AJ203" i="4"/>
  <c r="AG203" i="4"/>
  <c r="AD203" i="4"/>
  <c r="AB203" i="4"/>
  <c r="AC203" i="4"/>
  <c r="V203" i="4"/>
  <c r="S203" i="4"/>
  <c r="P203" i="4"/>
  <c r="AM13" i="4"/>
  <c r="BB13" i="4"/>
  <c r="AY13" i="4"/>
  <c r="AV13" i="4"/>
  <c r="AS13" i="4"/>
  <c r="AP13" i="4"/>
  <c r="AJ13" i="4"/>
  <c r="AG13" i="4"/>
  <c r="AD13" i="4"/>
  <c r="AB13" i="4"/>
  <c r="AC13" i="4"/>
  <c r="V13" i="4"/>
  <c r="S13" i="4"/>
  <c r="P13" i="4"/>
  <c r="AN93" i="4"/>
  <c r="AO93" i="4"/>
  <c r="AM93" i="4"/>
  <c r="BC93" i="4"/>
  <c r="BB93" i="4"/>
  <c r="AY93" i="4"/>
  <c r="AV93" i="4"/>
  <c r="AS93" i="4"/>
  <c r="AR93" i="4"/>
  <c r="AQ93" i="4"/>
  <c r="AP93" i="4"/>
  <c r="AL93" i="4"/>
  <c r="AK93" i="4"/>
  <c r="AJ93" i="4"/>
  <c r="AG93" i="4"/>
  <c r="AD93" i="4"/>
  <c r="AB93" i="4"/>
  <c r="AC93" i="4"/>
  <c r="V93" i="4"/>
  <c r="S93" i="4"/>
  <c r="P93" i="4"/>
  <c r="AM123" i="4"/>
  <c r="BB123" i="4"/>
  <c r="AY123" i="4"/>
  <c r="AV123" i="4"/>
  <c r="AS123" i="4"/>
  <c r="AP123" i="4"/>
  <c r="AJ123" i="4"/>
  <c r="AG123" i="4"/>
  <c r="AD123" i="4"/>
  <c r="AB123" i="4"/>
  <c r="AC123" i="4"/>
  <c r="V123" i="4"/>
  <c r="S123" i="4"/>
  <c r="P123" i="4"/>
  <c r="AM112" i="4"/>
  <c r="L112" i="4"/>
  <c r="BB112" i="4"/>
  <c r="AY112" i="4"/>
  <c r="AV112" i="4"/>
  <c r="AS112" i="4"/>
  <c r="AP112" i="4"/>
  <c r="AJ112" i="4"/>
  <c r="AG112" i="4"/>
  <c r="AD112" i="4"/>
  <c r="AB112" i="4"/>
  <c r="V112" i="4"/>
  <c r="S112" i="4"/>
  <c r="P112" i="4"/>
  <c r="M112" i="4"/>
  <c r="K112" i="4"/>
  <c r="AM92" i="4"/>
  <c r="L92" i="4"/>
  <c r="BB92" i="4"/>
  <c r="AY92" i="4"/>
  <c r="AV92" i="4"/>
  <c r="AS92" i="4"/>
  <c r="AP92" i="4"/>
  <c r="AJ92" i="4"/>
  <c r="AG92" i="4"/>
  <c r="AD92" i="4"/>
  <c r="AB92" i="4"/>
  <c r="V92" i="4"/>
  <c r="S92" i="4"/>
  <c r="P92" i="4"/>
  <c r="M92" i="4"/>
  <c r="AM48" i="4"/>
  <c r="BB48" i="4"/>
  <c r="AY48" i="4"/>
  <c r="AV48" i="4"/>
  <c r="AS48" i="4"/>
  <c r="AP48" i="4"/>
  <c r="AJ48" i="4"/>
  <c r="AG48" i="4"/>
  <c r="AD48" i="4"/>
  <c r="AB48" i="4"/>
  <c r="AC48" i="4"/>
  <c r="V48" i="4"/>
  <c r="S48" i="4"/>
  <c r="P48" i="4"/>
  <c r="AM4" i="4"/>
  <c r="BB4" i="4"/>
  <c r="AY4" i="4"/>
  <c r="AV4" i="4"/>
  <c r="AS4" i="4"/>
  <c r="AP4" i="4"/>
  <c r="AJ4" i="4"/>
  <c r="AG4" i="4"/>
  <c r="AD4" i="4"/>
  <c r="AB4" i="4"/>
  <c r="AC4" i="4"/>
  <c r="V4" i="4"/>
  <c r="S4" i="4"/>
  <c r="P4" i="4"/>
  <c r="AM192" i="4"/>
  <c r="BB192" i="4"/>
  <c r="AY192" i="4"/>
  <c r="AV192" i="4"/>
  <c r="AS192" i="4"/>
  <c r="AP192" i="4"/>
  <c r="AJ192" i="4"/>
  <c r="AG192" i="4"/>
  <c r="AD192" i="4"/>
  <c r="AB192" i="4"/>
  <c r="AC192" i="4"/>
  <c r="V192" i="4"/>
  <c r="S192" i="4"/>
  <c r="P192" i="4"/>
  <c r="AM12" i="4"/>
  <c r="BB12" i="4"/>
  <c r="AY12" i="4"/>
  <c r="AV12" i="4"/>
  <c r="AS12" i="4"/>
  <c r="AP12" i="4"/>
  <c r="AJ12" i="4"/>
  <c r="AG12" i="4"/>
  <c r="AD12" i="4"/>
  <c r="AB12" i="4"/>
  <c r="AC12" i="4"/>
  <c r="V12" i="4"/>
  <c r="S12" i="4"/>
  <c r="P12" i="4"/>
  <c r="AM111" i="4"/>
  <c r="BB111" i="4"/>
  <c r="AY111" i="4"/>
  <c r="AV111" i="4"/>
  <c r="AS111" i="4"/>
  <c r="AP111" i="4"/>
  <c r="AJ111" i="4"/>
  <c r="AG111" i="4"/>
  <c r="AD111" i="4"/>
  <c r="AB111" i="4"/>
  <c r="AC111" i="4"/>
  <c r="V111" i="4"/>
  <c r="S111" i="4"/>
  <c r="P111" i="4"/>
  <c r="AM75" i="4"/>
  <c r="BB75" i="4"/>
  <c r="AY75" i="4"/>
  <c r="AV75" i="4"/>
  <c r="AS75" i="4"/>
  <c r="AP75" i="4"/>
  <c r="AJ75" i="4"/>
  <c r="AG75" i="4"/>
  <c r="AD75" i="4"/>
  <c r="AB75" i="4"/>
  <c r="AC75" i="4"/>
  <c r="V75" i="4"/>
  <c r="S75" i="4"/>
  <c r="P75" i="4"/>
  <c r="AM97" i="4"/>
  <c r="BB97" i="4"/>
  <c r="AY97" i="4"/>
  <c r="AV97" i="4"/>
  <c r="AS97" i="4"/>
  <c r="AP97" i="4"/>
  <c r="AJ97" i="4"/>
  <c r="AG97" i="4"/>
  <c r="AD97" i="4"/>
  <c r="AB97" i="4"/>
  <c r="AC97" i="4"/>
  <c r="V97" i="4"/>
  <c r="S97" i="4"/>
  <c r="P97" i="4"/>
  <c r="AM101" i="4"/>
  <c r="BB101" i="4"/>
  <c r="AY101" i="4"/>
  <c r="AV101" i="4"/>
  <c r="AS101" i="4"/>
  <c r="AP101" i="4"/>
  <c r="AJ101" i="4"/>
  <c r="AG101" i="4"/>
  <c r="AD101" i="4"/>
  <c r="AB101" i="4"/>
  <c r="AC101" i="4"/>
  <c r="V101" i="4"/>
  <c r="S101" i="4"/>
  <c r="P101" i="4"/>
  <c r="AM184" i="4"/>
  <c r="BB184" i="4"/>
  <c r="AY184" i="4"/>
  <c r="AV184" i="4"/>
  <c r="AS184" i="4"/>
  <c r="AP184" i="4"/>
  <c r="AJ184" i="4"/>
  <c r="AG184" i="4"/>
  <c r="AD184" i="4"/>
  <c r="AB184" i="4"/>
  <c r="AC184" i="4"/>
  <c r="V184" i="4"/>
  <c r="S184" i="4"/>
  <c r="P184" i="4"/>
  <c r="AM202" i="4"/>
  <c r="BB202" i="4"/>
  <c r="AY202" i="4"/>
  <c r="AV202" i="4"/>
  <c r="AS202" i="4"/>
  <c r="AP202" i="4"/>
  <c r="AJ202" i="4"/>
  <c r="AG202" i="4"/>
  <c r="AD202" i="4"/>
  <c r="AB202" i="4"/>
  <c r="AC202" i="4"/>
  <c r="V202" i="4"/>
  <c r="S202" i="4"/>
  <c r="P202" i="4"/>
  <c r="AM3" i="4"/>
  <c r="BB3" i="4"/>
  <c r="AY3" i="4"/>
  <c r="AV3" i="4"/>
  <c r="AS3" i="4"/>
  <c r="AP3" i="4"/>
  <c r="AJ3" i="4"/>
  <c r="AG3" i="4"/>
  <c r="AD3" i="4"/>
  <c r="AB3" i="4"/>
  <c r="AC3" i="4"/>
  <c r="V3" i="4"/>
  <c r="S3" i="4"/>
  <c r="P3" i="4"/>
  <c r="AM183" i="4"/>
  <c r="BB183" i="4"/>
  <c r="AY183" i="4"/>
  <c r="AV183" i="4"/>
  <c r="AS183" i="4"/>
  <c r="AP183" i="4"/>
  <c r="AJ183" i="4"/>
  <c r="AG183" i="4"/>
  <c r="AD183" i="4"/>
  <c r="AB183" i="4"/>
  <c r="AC183" i="4"/>
  <c r="V183" i="4"/>
  <c r="S183" i="4"/>
  <c r="P183" i="4"/>
  <c r="AM154" i="4"/>
  <c r="BB154" i="4"/>
  <c r="AY154" i="4"/>
  <c r="AV154" i="4"/>
  <c r="AS154" i="4"/>
  <c r="AP154" i="4"/>
  <c r="AJ154" i="4"/>
  <c r="AG154" i="4"/>
  <c r="AD154" i="4"/>
  <c r="AB154" i="4"/>
  <c r="AC154" i="4"/>
  <c r="V154" i="4"/>
  <c r="S154" i="4"/>
  <c r="P154" i="4"/>
  <c r="AM71" i="4"/>
  <c r="BB71" i="4"/>
  <c r="AY71" i="4"/>
  <c r="AV71" i="4"/>
  <c r="AS71" i="4"/>
  <c r="AP71" i="4"/>
  <c r="AJ71" i="4"/>
  <c r="AG71" i="4"/>
  <c r="AD71" i="4"/>
  <c r="AB71" i="4"/>
  <c r="AC71" i="4"/>
  <c r="V71" i="4"/>
  <c r="S71" i="4"/>
  <c r="P71" i="4"/>
  <c r="AM182" i="4"/>
  <c r="BB182" i="4"/>
  <c r="AY182" i="4"/>
  <c r="AV182" i="4"/>
  <c r="AS182" i="4"/>
  <c r="AP182" i="4"/>
  <c r="AJ182" i="4"/>
  <c r="AG182" i="4"/>
  <c r="AD182" i="4"/>
  <c r="AB182" i="4"/>
  <c r="AC182" i="4"/>
  <c r="V182" i="4"/>
  <c r="S182" i="4"/>
  <c r="P182" i="4"/>
  <c r="AM70" i="4"/>
  <c r="BB70" i="4"/>
  <c r="AY70" i="4"/>
  <c r="AV70" i="4"/>
  <c r="AS70" i="4"/>
  <c r="AP70" i="4"/>
  <c r="AJ70" i="4"/>
  <c r="AG70" i="4"/>
  <c r="AD70" i="4"/>
  <c r="AB70" i="4"/>
  <c r="AC70" i="4"/>
  <c r="V70" i="4"/>
  <c r="S70" i="4"/>
  <c r="P70" i="4"/>
  <c r="AM155" i="4"/>
  <c r="BB155" i="4"/>
  <c r="AY155" i="4"/>
  <c r="AV155" i="4"/>
  <c r="AS155" i="4"/>
  <c r="AP155" i="4"/>
  <c r="AJ155" i="4"/>
  <c r="AG155" i="4"/>
  <c r="AD155" i="4"/>
  <c r="AB155" i="4"/>
  <c r="AC155" i="4"/>
  <c r="V155" i="4"/>
  <c r="S155" i="4"/>
  <c r="P155" i="4"/>
  <c r="AM201" i="4"/>
  <c r="BB201" i="4"/>
  <c r="AY201" i="4"/>
  <c r="AV201" i="4"/>
  <c r="AS201" i="4"/>
  <c r="AP201" i="4"/>
  <c r="AJ201" i="4"/>
  <c r="AG201" i="4"/>
  <c r="AD201" i="4"/>
  <c r="AB201" i="4"/>
  <c r="AC201" i="4"/>
  <c r="V201" i="4"/>
  <c r="S201" i="4"/>
  <c r="P201" i="4"/>
  <c r="AM122" i="4"/>
  <c r="BB122" i="4"/>
  <c r="AY122" i="4"/>
  <c r="AV122" i="4"/>
  <c r="AS122" i="4"/>
  <c r="AP122" i="4"/>
  <c r="AJ122" i="4"/>
  <c r="AG122" i="4"/>
  <c r="AD122" i="4"/>
  <c r="AB122" i="4"/>
  <c r="AC122" i="4"/>
  <c r="V122" i="4"/>
  <c r="S122" i="4"/>
  <c r="P122" i="4"/>
  <c r="AM51" i="4"/>
  <c r="BB51" i="4"/>
  <c r="AY51" i="4"/>
  <c r="AV51" i="4"/>
  <c r="AS51" i="4"/>
  <c r="AP51" i="4"/>
  <c r="AJ51" i="4"/>
  <c r="AG51" i="4"/>
  <c r="AD51" i="4"/>
  <c r="AB51" i="4"/>
  <c r="AC51" i="4"/>
  <c r="V51" i="4"/>
  <c r="S51" i="4"/>
  <c r="P51" i="4"/>
  <c r="AM191" i="4"/>
  <c r="BB191" i="4"/>
  <c r="AY191" i="4"/>
  <c r="AV191" i="4"/>
  <c r="AS191" i="4"/>
  <c r="AP191" i="4"/>
  <c r="AJ191" i="4"/>
  <c r="AG191" i="4"/>
  <c r="AD191" i="4"/>
  <c r="AB191" i="4"/>
  <c r="AC191" i="4"/>
  <c r="V191" i="4"/>
  <c r="S191" i="4"/>
  <c r="P191" i="4"/>
  <c r="AM212" i="4"/>
  <c r="BB212" i="4"/>
  <c r="AY212" i="4"/>
  <c r="AV212" i="4"/>
  <c r="AS212" i="4"/>
  <c r="AP212" i="4"/>
  <c r="AJ212" i="4"/>
  <c r="AG212" i="4"/>
  <c r="AD212" i="4"/>
  <c r="AB212" i="4"/>
  <c r="AC212" i="4"/>
  <c r="V212" i="4"/>
  <c r="S212" i="4"/>
  <c r="P212" i="4"/>
  <c r="AM96" i="4"/>
  <c r="BB96" i="4"/>
  <c r="AY96" i="4"/>
  <c r="AV96" i="4"/>
  <c r="AS96" i="4"/>
  <c r="AP96" i="4"/>
  <c r="AJ96" i="4"/>
  <c r="AG96" i="4"/>
  <c r="AD96" i="4"/>
  <c r="AB96" i="4"/>
  <c r="AC96" i="4"/>
  <c r="V96" i="4"/>
  <c r="S96" i="4"/>
  <c r="P96" i="4"/>
  <c r="AM175" i="4"/>
  <c r="BB175" i="4"/>
  <c r="AY175" i="4"/>
  <c r="AV175" i="4"/>
  <c r="AS175" i="4"/>
  <c r="AP175" i="4"/>
  <c r="AJ175" i="4"/>
  <c r="AG175" i="4"/>
  <c r="AD175" i="4"/>
  <c r="AB175" i="4"/>
  <c r="AC175" i="4"/>
  <c r="V175" i="4"/>
  <c r="S175" i="4"/>
  <c r="P175" i="4"/>
  <c r="AM110" i="4"/>
  <c r="BB110" i="4"/>
  <c r="AY110" i="4"/>
  <c r="AV110" i="4"/>
  <c r="AS110" i="4"/>
  <c r="AP110" i="4"/>
  <c r="AJ110" i="4"/>
  <c r="AG110" i="4"/>
  <c r="AD110" i="4"/>
  <c r="AB110" i="4"/>
  <c r="AC110" i="4"/>
  <c r="V110" i="4"/>
  <c r="S110" i="4"/>
  <c r="P110" i="4"/>
  <c r="AM187" i="4"/>
  <c r="BB187" i="4"/>
  <c r="AY187" i="4"/>
  <c r="AV187" i="4"/>
  <c r="AS187" i="4"/>
  <c r="AP187" i="4"/>
  <c r="AJ187" i="4"/>
  <c r="AG187" i="4"/>
  <c r="AD187" i="4"/>
  <c r="AB187" i="4"/>
  <c r="AC187" i="4"/>
  <c r="V187" i="4"/>
  <c r="S187" i="4"/>
  <c r="P187" i="4"/>
  <c r="AM153" i="4"/>
  <c r="BB153" i="4"/>
  <c r="AY153" i="4"/>
  <c r="AV153" i="4"/>
  <c r="AS153" i="4"/>
  <c r="AP153" i="4"/>
  <c r="AJ153" i="4"/>
  <c r="AG153" i="4"/>
  <c r="AD153" i="4"/>
  <c r="AB153" i="4"/>
  <c r="AC153" i="4"/>
  <c r="V153" i="4"/>
  <c r="S153" i="4"/>
  <c r="P153" i="4"/>
  <c r="AM57" i="4"/>
  <c r="L57" i="4"/>
  <c r="BB57" i="4"/>
  <c r="AY57" i="4"/>
  <c r="AV57" i="4"/>
  <c r="AS57" i="4"/>
  <c r="AP57" i="4"/>
  <c r="AJ57" i="4"/>
  <c r="AG57" i="4"/>
  <c r="AD57" i="4"/>
  <c r="AB57" i="4"/>
  <c r="AC57" i="4"/>
  <c r="V57" i="4"/>
  <c r="S57" i="4"/>
  <c r="P57" i="4"/>
  <c r="K57" i="4"/>
  <c r="AM79" i="4"/>
  <c r="BB79" i="4"/>
  <c r="AY79" i="4"/>
  <c r="AV79" i="4"/>
  <c r="AS79" i="4"/>
  <c r="AP79" i="4"/>
  <c r="AJ79" i="4"/>
  <c r="AG79" i="4"/>
  <c r="AD79" i="4"/>
  <c r="AB79" i="4"/>
  <c r="AC79" i="4"/>
  <c r="V79" i="4"/>
  <c r="S79" i="4"/>
  <c r="P79" i="4"/>
  <c r="AM19" i="4"/>
  <c r="BB19" i="4"/>
  <c r="AY19" i="4"/>
  <c r="AV19" i="4"/>
  <c r="AS19" i="4"/>
  <c r="AP19" i="4"/>
  <c r="AJ19" i="4"/>
  <c r="AG19" i="4"/>
  <c r="AD19" i="4"/>
  <c r="AB19" i="4"/>
  <c r="AC19" i="4"/>
  <c r="V19" i="4"/>
  <c r="S19" i="4"/>
  <c r="P19" i="4"/>
  <c r="AM174" i="4"/>
  <c r="BB174" i="4"/>
  <c r="AY174" i="4"/>
  <c r="AV174" i="4"/>
  <c r="AS174" i="4"/>
  <c r="AP174" i="4"/>
  <c r="AJ174" i="4"/>
  <c r="AG174" i="4"/>
  <c r="AD174" i="4"/>
  <c r="AB174" i="4"/>
  <c r="AC174" i="4"/>
  <c r="V174" i="4"/>
  <c r="S174" i="4"/>
  <c r="P174" i="4"/>
  <c r="AM164" i="4"/>
  <c r="BB164" i="4"/>
  <c r="AY164" i="4"/>
  <c r="AV164" i="4"/>
  <c r="AS164" i="4"/>
  <c r="AP164" i="4"/>
  <c r="AJ164" i="4"/>
  <c r="AG164" i="4"/>
  <c r="AD164" i="4"/>
  <c r="AB164" i="4"/>
  <c r="AC164" i="4"/>
  <c r="V164" i="4"/>
  <c r="S164" i="4"/>
  <c r="P164" i="4"/>
  <c r="AM215" i="4"/>
  <c r="BB215" i="4"/>
  <c r="AY215" i="4"/>
  <c r="AV215" i="4"/>
  <c r="AS215" i="4"/>
  <c r="AP215" i="4"/>
  <c r="AJ215" i="4"/>
  <c r="AG215" i="4"/>
  <c r="AD215" i="4"/>
  <c r="AB215" i="4"/>
  <c r="AC215" i="4"/>
  <c r="V215" i="4"/>
  <c r="S215" i="4"/>
  <c r="P215" i="4"/>
  <c r="AM40" i="4"/>
  <c r="BB40" i="4"/>
  <c r="AY40" i="4"/>
  <c r="AV40" i="4"/>
  <c r="AS40" i="4"/>
  <c r="AP40" i="4"/>
  <c r="AJ40" i="4"/>
  <c r="AG40" i="4"/>
  <c r="AD40" i="4"/>
  <c r="AB40" i="4"/>
  <c r="AC40" i="4"/>
  <c r="V40" i="4"/>
  <c r="S40" i="4"/>
  <c r="P40" i="4"/>
  <c r="AM61" i="4"/>
  <c r="BB61" i="4"/>
  <c r="AY61" i="4"/>
  <c r="AV61" i="4"/>
  <c r="AS61" i="4"/>
  <c r="AP61" i="4"/>
  <c r="AJ61" i="4"/>
  <c r="AG61" i="4"/>
  <c r="AD61" i="4"/>
  <c r="AB61" i="4"/>
  <c r="AC61" i="4"/>
  <c r="V61" i="4"/>
  <c r="S61" i="4"/>
  <c r="P61" i="4"/>
  <c r="AM152" i="4"/>
  <c r="BB152" i="4"/>
  <c r="AY152" i="4"/>
  <c r="AV152" i="4"/>
  <c r="AS152" i="4"/>
  <c r="AP152" i="4"/>
  <c r="AJ152" i="4"/>
  <c r="AG152" i="4"/>
  <c r="AD152" i="4"/>
  <c r="AB152" i="4"/>
  <c r="AC152" i="4"/>
  <c r="V152" i="4"/>
  <c r="S152" i="4"/>
  <c r="P152" i="4"/>
  <c r="AM74" i="4"/>
  <c r="BB74" i="4"/>
  <c r="AY74" i="4"/>
  <c r="AV74" i="4"/>
  <c r="AS74" i="4"/>
  <c r="AP74" i="4"/>
  <c r="AJ74" i="4"/>
  <c r="AG74" i="4"/>
  <c r="AD74" i="4"/>
  <c r="AB74" i="4"/>
  <c r="AC74" i="4"/>
  <c r="V74" i="4"/>
  <c r="S74" i="4"/>
  <c r="P74" i="4"/>
  <c r="K74" i="4"/>
  <c r="AM56" i="4"/>
  <c r="L56" i="4"/>
  <c r="BB56" i="4"/>
  <c r="AY56" i="4"/>
  <c r="AV56" i="4"/>
  <c r="AS56" i="4"/>
  <c r="AP56" i="4"/>
  <c r="AJ56" i="4"/>
  <c r="AG56" i="4"/>
  <c r="AD56" i="4"/>
  <c r="AB56" i="4"/>
  <c r="AC56" i="4"/>
  <c r="V56" i="4"/>
  <c r="S56" i="4"/>
  <c r="P56" i="4"/>
  <c r="N56" i="4"/>
  <c r="M56" i="4"/>
  <c r="K56" i="4"/>
  <c r="AM25" i="4"/>
  <c r="BB25" i="4"/>
  <c r="AY25" i="4"/>
  <c r="AV25" i="4"/>
  <c r="AS25" i="4"/>
  <c r="AP25" i="4"/>
  <c r="AJ25" i="4"/>
  <c r="AG25" i="4"/>
  <c r="AD25" i="4"/>
  <c r="AB25" i="4"/>
  <c r="AC25" i="4"/>
  <c r="V25" i="4"/>
  <c r="S25" i="4"/>
  <c r="P25" i="4"/>
  <c r="AM163" i="4"/>
  <c r="BB163" i="4"/>
  <c r="AY163" i="4"/>
  <c r="AV163" i="4"/>
  <c r="AS163" i="4"/>
  <c r="AP163" i="4"/>
  <c r="AJ163" i="4"/>
  <c r="AG163" i="4"/>
  <c r="AD163" i="4"/>
  <c r="AB163" i="4"/>
  <c r="AC163" i="4"/>
  <c r="V163" i="4"/>
  <c r="S163" i="4"/>
  <c r="P163" i="4"/>
  <c r="AM200" i="4"/>
  <c r="BB200" i="4"/>
  <c r="AY200" i="4"/>
  <c r="AV200" i="4"/>
  <c r="AS200" i="4"/>
  <c r="AP200" i="4"/>
  <c r="AJ200" i="4"/>
  <c r="AG200" i="4"/>
  <c r="AD200" i="4"/>
  <c r="AB200" i="4"/>
  <c r="AC200" i="4"/>
  <c r="V200" i="4"/>
  <c r="S200" i="4"/>
  <c r="P200" i="4"/>
  <c r="AM134" i="4"/>
  <c r="BB134" i="4"/>
  <c r="AY134" i="4"/>
  <c r="AV134" i="4"/>
  <c r="AS134" i="4"/>
  <c r="AP134" i="4"/>
  <c r="AJ134" i="4"/>
  <c r="AG134" i="4"/>
  <c r="AD134" i="4"/>
  <c r="AB134" i="4"/>
  <c r="AC134" i="4"/>
  <c r="V134" i="4"/>
  <c r="S134" i="4"/>
  <c r="P134" i="4"/>
  <c r="AM11" i="4"/>
  <c r="BB11" i="4"/>
  <c r="AY11" i="4"/>
  <c r="AV11" i="4"/>
  <c r="AS11" i="4"/>
  <c r="AP11" i="4"/>
  <c r="AJ11" i="4"/>
  <c r="AG11" i="4"/>
  <c r="AD11" i="4"/>
  <c r="AB11" i="4"/>
  <c r="AC11" i="4"/>
  <c r="V11" i="4"/>
  <c r="S11" i="4"/>
  <c r="P11" i="4"/>
  <c r="AM78" i="4"/>
  <c r="BB78" i="4"/>
  <c r="AY78" i="4"/>
  <c r="AV78" i="4"/>
  <c r="AS78" i="4"/>
  <c r="AP78" i="4"/>
  <c r="AJ78" i="4"/>
  <c r="AG78" i="4"/>
  <c r="AD78" i="4"/>
  <c r="AB78" i="4"/>
  <c r="AC78" i="4"/>
  <c r="V78" i="4"/>
  <c r="S78" i="4"/>
  <c r="P78" i="4"/>
  <c r="AJ47" i="4"/>
  <c r="L47" i="4"/>
  <c r="BB47" i="4"/>
  <c r="AY47" i="4"/>
  <c r="AV47" i="4"/>
  <c r="AS47" i="4"/>
  <c r="AP47" i="4"/>
  <c r="AM47" i="4"/>
  <c r="AG47" i="4"/>
  <c r="AD47" i="4"/>
  <c r="AB47" i="4"/>
  <c r="AC47" i="4"/>
  <c r="V47" i="4"/>
  <c r="S47" i="4"/>
  <c r="P47" i="4"/>
  <c r="K47" i="4"/>
  <c r="AM139" i="4"/>
  <c r="BB139" i="4"/>
  <c r="AY139" i="4"/>
  <c r="AV139" i="4"/>
  <c r="AS139" i="4"/>
  <c r="AP139" i="4"/>
  <c r="AJ139" i="4"/>
  <c r="AG139" i="4"/>
  <c r="AD139" i="4"/>
  <c r="AB139" i="4"/>
  <c r="AC139" i="4"/>
  <c r="V139" i="4"/>
  <c r="S139" i="4"/>
  <c r="P139" i="4"/>
  <c r="AM116" i="4"/>
  <c r="BB116" i="4"/>
  <c r="AY116" i="4"/>
  <c r="AV116" i="4"/>
  <c r="AS116" i="4"/>
  <c r="AP116" i="4"/>
  <c r="AJ116" i="4"/>
  <c r="AG116" i="4"/>
  <c r="AD116" i="4"/>
  <c r="AB116" i="4"/>
  <c r="AC116" i="4"/>
  <c r="V116" i="4"/>
  <c r="S116" i="4"/>
  <c r="P116" i="4"/>
  <c r="AM62" i="4"/>
  <c r="BB62" i="4"/>
  <c r="AY62" i="4"/>
  <c r="AV62" i="4"/>
  <c r="AS62" i="4"/>
  <c r="AP62" i="4"/>
  <c r="AJ62" i="4"/>
  <c r="AG62" i="4"/>
  <c r="AD62" i="4"/>
  <c r="AB62" i="4"/>
  <c r="AC62" i="4"/>
  <c r="V62" i="4"/>
  <c r="S62" i="4"/>
  <c r="P62" i="4"/>
  <c r="AM151" i="4"/>
  <c r="BB151" i="4"/>
  <c r="AY151" i="4"/>
  <c r="AV151" i="4"/>
  <c r="AS151" i="4"/>
  <c r="AP151" i="4"/>
  <c r="AJ151" i="4"/>
  <c r="AG151" i="4"/>
  <c r="AD151" i="4"/>
  <c r="AB151" i="4"/>
  <c r="AC151" i="4"/>
  <c r="V151" i="4"/>
  <c r="S151" i="4"/>
  <c r="P151" i="4"/>
  <c r="AM199" i="4"/>
  <c r="BB199" i="4"/>
  <c r="AY199" i="4"/>
  <c r="AV199" i="4"/>
  <c r="AS199" i="4"/>
  <c r="AP199" i="4"/>
  <c r="AJ199" i="4"/>
  <c r="AG199" i="4"/>
  <c r="AD199" i="4"/>
  <c r="AB199" i="4"/>
  <c r="AC199" i="4"/>
  <c r="V199" i="4"/>
  <c r="S199" i="4"/>
  <c r="P199" i="4"/>
  <c r="AM39" i="4"/>
  <c r="BB39" i="4"/>
  <c r="AY39" i="4"/>
  <c r="AV39" i="4"/>
  <c r="AS39" i="4"/>
  <c r="AP39" i="4"/>
  <c r="AJ39" i="4"/>
  <c r="AG39" i="4"/>
  <c r="AD39" i="4"/>
  <c r="AB39" i="4"/>
  <c r="AC39" i="4"/>
  <c r="V39" i="4"/>
  <c r="S39" i="4"/>
  <c r="P39" i="4"/>
  <c r="AM177" i="4"/>
  <c r="BB177" i="4"/>
  <c r="AY177" i="4"/>
  <c r="AV177" i="4"/>
  <c r="AS177" i="4"/>
  <c r="AP177" i="4"/>
  <c r="AJ177" i="4"/>
  <c r="AG177" i="4"/>
  <c r="AD177" i="4"/>
  <c r="AB177" i="4"/>
  <c r="AC177" i="4"/>
  <c r="V177" i="4"/>
  <c r="S177" i="4"/>
  <c r="P177" i="4"/>
  <c r="AM55" i="4"/>
  <c r="BB55" i="4"/>
  <c r="AY55" i="4"/>
  <c r="AV55" i="4"/>
  <c r="AS55" i="4"/>
  <c r="AP55" i="4"/>
  <c r="AJ55" i="4"/>
  <c r="AG55" i="4"/>
  <c r="AD55" i="4"/>
  <c r="AB55" i="4"/>
  <c r="AC55" i="4"/>
  <c r="V55" i="4"/>
  <c r="S55" i="4"/>
  <c r="P55" i="4"/>
  <c r="AM50" i="4"/>
  <c r="BB50" i="4"/>
  <c r="AY50" i="4"/>
  <c r="AV50" i="4"/>
  <c r="AS50" i="4"/>
  <c r="AP50" i="4"/>
  <c r="AJ50" i="4"/>
  <c r="AG50" i="4"/>
  <c r="AD50" i="4"/>
  <c r="AB50" i="4"/>
  <c r="AC50" i="4"/>
  <c r="V50" i="4"/>
  <c r="S50" i="4"/>
  <c r="P50" i="4"/>
  <c r="AM102" i="4"/>
  <c r="BB102" i="4"/>
  <c r="AY102" i="4"/>
  <c r="AV102" i="4"/>
  <c r="AS102" i="4"/>
  <c r="AP102" i="4"/>
  <c r="AJ102" i="4"/>
  <c r="AG102" i="4"/>
  <c r="AD102" i="4"/>
  <c r="AB102" i="4"/>
  <c r="AC102" i="4"/>
  <c r="V102" i="4"/>
  <c r="S102" i="4"/>
  <c r="P102" i="4"/>
  <c r="AM169" i="4"/>
  <c r="BB169" i="4"/>
  <c r="AY169" i="4"/>
  <c r="AV169" i="4"/>
  <c r="AS169" i="4"/>
  <c r="AP169" i="4"/>
  <c r="AJ169" i="4"/>
  <c r="AG169" i="4"/>
  <c r="AD169" i="4"/>
  <c r="AB169" i="4"/>
  <c r="AC169" i="4"/>
  <c r="V169" i="4"/>
  <c r="S169" i="4"/>
  <c r="P169" i="4"/>
  <c r="AM126" i="4"/>
  <c r="BB126" i="4"/>
  <c r="AY126" i="4"/>
  <c r="AV126" i="4"/>
  <c r="AS126" i="4"/>
  <c r="AP126" i="4"/>
  <c r="AJ126" i="4"/>
  <c r="AG126" i="4"/>
  <c r="AD126" i="4"/>
  <c r="AB126" i="4"/>
  <c r="AC126" i="4"/>
  <c r="V126" i="4"/>
  <c r="S126" i="4"/>
  <c r="P126" i="4"/>
  <c r="AM178" i="4"/>
  <c r="BB178" i="4"/>
  <c r="AY178" i="4"/>
  <c r="AV178" i="4"/>
  <c r="AS178" i="4"/>
  <c r="AP178" i="4"/>
  <c r="AJ178" i="4"/>
  <c r="AG178" i="4"/>
  <c r="AD178" i="4"/>
  <c r="AB178" i="4"/>
  <c r="AC178" i="4"/>
  <c r="V178" i="4"/>
  <c r="S178" i="4"/>
  <c r="P178" i="4"/>
  <c r="AN145" i="4"/>
  <c r="AO145" i="4"/>
  <c r="AM145" i="4"/>
  <c r="BD145" i="4"/>
  <c r="BC145" i="4"/>
  <c r="BB145" i="4"/>
  <c r="AY145" i="4"/>
  <c r="AX145" i="4"/>
  <c r="AW145" i="4"/>
  <c r="AV145" i="4"/>
  <c r="AU145" i="4"/>
  <c r="AT145" i="4"/>
  <c r="AS145" i="4"/>
  <c r="AR145" i="4"/>
  <c r="AQ145" i="4"/>
  <c r="AP145" i="4"/>
  <c r="AL145" i="4"/>
  <c r="AK145" i="4"/>
  <c r="AJ145" i="4"/>
  <c r="AI145" i="4"/>
  <c r="AH145" i="4"/>
  <c r="AG145" i="4"/>
  <c r="AF145" i="4"/>
  <c r="AE145" i="4"/>
  <c r="AD145" i="4"/>
  <c r="AB145" i="4"/>
  <c r="AC145" i="4"/>
  <c r="W145" i="4"/>
  <c r="V145" i="4"/>
  <c r="U145" i="4"/>
  <c r="T145" i="4"/>
  <c r="S145" i="4"/>
  <c r="R145" i="4"/>
  <c r="Q145" i="4"/>
  <c r="P145" i="4"/>
  <c r="AM161" i="4"/>
  <c r="BB161" i="4"/>
  <c r="AY161" i="4"/>
  <c r="AV161" i="4"/>
  <c r="AS161" i="4"/>
  <c r="AP161" i="4"/>
  <c r="AJ161" i="4"/>
  <c r="AG161" i="4"/>
  <c r="AD161" i="4"/>
  <c r="AB161" i="4"/>
  <c r="AC161" i="4"/>
  <c r="V161" i="4"/>
  <c r="S161" i="4"/>
  <c r="P161" i="4"/>
  <c r="AJ32" i="4"/>
  <c r="L32" i="4"/>
  <c r="BB32" i="4"/>
  <c r="AY32" i="4"/>
  <c r="AV32" i="4"/>
  <c r="AS32" i="4"/>
  <c r="AP32" i="4"/>
  <c r="AM32" i="4"/>
  <c r="AG32" i="4"/>
  <c r="AD32" i="4"/>
  <c r="AB32" i="4"/>
  <c r="AC32" i="4"/>
  <c r="V32" i="4"/>
  <c r="S32" i="4"/>
  <c r="P32" i="4"/>
  <c r="N32" i="4"/>
  <c r="K32" i="4"/>
  <c r="AM144" i="4"/>
  <c r="BB144" i="4"/>
  <c r="AY144" i="4"/>
  <c r="AV144" i="4"/>
  <c r="AS144" i="4"/>
  <c r="AP144" i="4"/>
  <c r="AJ144" i="4"/>
  <c r="AG144" i="4"/>
  <c r="AD144" i="4"/>
  <c r="AB144" i="4"/>
  <c r="AC144" i="4"/>
  <c r="V144" i="4"/>
  <c r="S144" i="4"/>
  <c r="P144" i="4"/>
  <c r="AM38" i="4"/>
  <c r="BB38" i="4"/>
  <c r="AY38" i="4"/>
  <c r="AV38" i="4"/>
  <c r="AS38" i="4"/>
  <c r="AP38" i="4"/>
  <c r="AJ38" i="4"/>
  <c r="AG38" i="4"/>
  <c r="AD38" i="4"/>
  <c r="AB38" i="4"/>
  <c r="AC38" i="4"/>
  <c r="V38" i="4"/>
  <c r="S38" i="4"/>
  <c r="P38" i="4"/>
  <c r="AM138" i="4"/>
  <c r="BB138" i="4"/>
  <c r="AY138" i="4"/>
  <c r="AV138" i="4"/>
  <c r="AS138" i="4"/>
  <c r="AP138" i="4"/>
  <c r="AJ138" i="4"/>
  <c r="AG138" i="4"/>
  <c r="AD138" i="4"/>
  <c r="AB138" i="4"/>
  <c r="AC138" i="4"/>
  <c r="V138" i="4"/>
  <c r="S138" i="4"/>
  <c r="P138" i="4"/>
  <c r="AM95" i="4"/>
  <c r="BB95" i="4"/>
  <c r="AY95" i="4"/>
  <c r="AV95" i="4"/>
  <c r="AS95" i="4"/>
  <c r="AP95" i="4"/>
  <c r="AJ95" i="4"/>
  <c r="AG95" i="4"/>
  <c r="AD95" i="4"/>
  <c r="AB95" i="4"/>
  <c r="AC95" i="4"/>
  <c r="V95" i="4"/>
  <c r="S95" i="4"/>
  <c r="P95" i="4"/>
  <c r="AM150" i="4"/>
  <c r="BB150" i="4"/>
  <c r="AY150" i="4"/>
  <c r="AV150" i="4"/>
  <c r="AS150" i="4"/>
  <c r="AP150" i="4"/>
  <c r="AJ150" i="4"/>
  <c r="AG150" i="4"/>
  <c r="AD150" i="4"/>
  <c r="AB150" i="4"/>
  <c r="AC150" i="4"/>
  <c r="V150" i="4"/>
  <c r="S150" i="4"/>
  <c r="P150" i="4"/>
  <c r="AM167" i="4"/>
  <c r="BB167" i="4"/>
  <c r="AY167" i="4"/>
  <c r="AV167" i="4"/>
  <c r="AS167" i="4"/>
  <c r="AP167" i="4"/>
  <c r="AJ167" i="4"/>
  <c r="AG167" i="4"/>
  <c r="AD167" i="4"/>
  <c r="AB167" i="4"/>
  <c r="AC167" i="4"/>
  <c r="V167" i="4"/>
  <c r="S167" i="4"/>
  <c r="P167" i="4"/>
  <c r="AM130" i="4"/>
  <c r="BB130" i="4"/>
  <c r="AY130" i="4"/>
  <c r="AV130" i="4"/>
  <c r="AS130" i="4"/>
  <c r="AP130" i="4"/>
  <c r="AJ130" i="4"/>
  <c r="AG130" i="4"/>
  <c r="AD130" i="4"/>
  <c r="AB130" i="4"/>
  <c r="AC130" i="4"/>
  <c r="V130" i="4"/>
  <c r="S130" i="4"/>
  <c r="P130" i="4"/>
  <c r="AM137" i="4"/>
  <c r="BB137" i="4"/>
  <c r="AY137" i="4"/>
  <c r="AV137" i="4"/>
  <c r="AS137" i="4"/>
  <c r="AP137" i="4"/>
  <c r="AJ137" i="4"/>
  <c r="AG137" i="4"/>
  <c r="AD137" i="4"/>
  <c r="AB137" i="4"/>
  <c r="AC137" i="4"/>
  <c r="V137" i="4"/>
  <c r="S137" i="4"/>
  <c r="P137" i="4"/>
  <c r="AM149" i="4"/>
  <c r="BB149" i="4"/>
  <c r="AY149" i="4"/>
  <c r="AV149" i="4"/>
  <c r="AS149" i="4"/>
  <c r="AP149" i="4"/>
  <c r="AJ149" i="4"/>
  <c r="AG149" i="4"/>
  <c r="AD149" i="4"/>
  <c r="AB149" i="4"/>
  <c r="AC149" i="4"/>
  <c r="V149" i="4"/>
  <c r="S149" i="4"/>
  <c r="P149" i="4"/>
  <c r="AN89" i="4"/>
  <c r="AO89" i="4"/>
  <c r="AM89" i="4"/>
  <c r="BD89" i="4"/>
  <c r="BC89" i="4"/>
  <c r="BB89" i="4"/>
  <c r="AY89" i="4"/>
  <c r="AX89" i="4"/>
  <c r="AW89" i="4"/>
  <c r="AV89" i="4"/>
  <c r="AU89" i="4"/>
  <c r="AT89" i="4"/>
  <c r="AS89" i="4"/>
  <c r="AR89" i="4"/>
  <c r="AQ89" i="4"/>
  <c r="AP89" i="4"/>
  <c r="AL89" i="4"/>
  <c r="AK89" i="4"/>
  <c r="AJ89" i="4"/>
  <c r="AI89" i="4"/>
  <c r="AH89" i="4"/>
  <c r="AG89" i="4"/>
  <c r="AF89" i="4"/>
  <c r="AE89" i="4"/>
  <c r="AD89" i="4"/>
  <c r="Y89" i="4"/>
  <c r="AA89" i="4"/>
  <c r="AB89" i="4"/>
  <c r="W89" i="4"/>
  <c r="AC89" i="4"/>
  <c r="X89" i="4"/>
  <c r="V89" i="4"/>
  <c r="S89" i="4"/>
  <c r="R89" i="4"/>
  <c r="Q89" i="4"/>
  <c r="P89" i="4"/>
  <c r="AM100" i="4"/>
  <c r="BB100" i="4"/>
  <c r="AY100" i="4"/>
  <c r="AV100" i="4"/>
  <c r="AS100" i="4"/>
  <c r="AP100" i="4"/>
  <c r="AJ100" i="4"/>
  <c r="AG100" i="4"/>
  <c r="AD100" i="4"/>
  <c r="AB100" i="4"/>
  <c r="AC100" i="4"/>
  <c r="V100" i="4"/>
  <c r="S100" i="4"/>
  <c r="P100" i="4"/>
  <c r="AM109" i="4"/>
  <c r="BB109" i="4"/>
  <c r="AY109" i="4"/>
  <c r="AV109" i="4"/>
  <c r="AS109" i="4"/>
  <c r="AP109" i="4"/>
  <c r="AJ109" i="4"/>
  <c r="AG109" i="4"/>
  <c r="AD109" i="4"/>
  <c r="AB109" i="4"/>
  <c r="AC109" i="4"/>
  <c r="V109" i="4"/>
  <c r="S109" i="4"/>
  <c r="P109" i="4"/>
  <c r="AM173" i="4"/>
  <c r="BB173" i="4"/>
  <c r="AY173" i="4"/>
  <c r="AV173" i="4"/>
  <c r="AS173" i="4"/>
  <c r="AP173" i="4"/>
  <c r="AJ173" i="4"/>
  <c r="AG173" i="4"/>
  <c r="AD173" i="4"/>
  <c r="AB173" i="4"/>
  <c r="AC173" i="4"/>
  <c r="V173" i="4"/>
  <c r="S173" i="4"/>
  <c r="P173" i="4"/>
  <c r="AM37" i="4"/>
  <c r="BB37" i="4"/>
  <c r="AY37" i="4"/>
  <c r="AV37" i="4"/>
  <c r="AS37" i="4"/>
  <c r="AP37" i="4"/>
  <c r="AJ37" i="4"/>
  <c r="AG37" i="4"/>
  <c r="AD37" i="4"/>
  <c r="AB37" i="4"/>
  <c r="AC37" i="4"/>
  <c r="V37" i="4"/>
  <c r="S37" i="4"/>
  <c r="P37" i="4"/>
  <c r="AM73" i="4"/>
  <c r="BB73" i="4"/>
  <c r="AY73" i="4"/>
  <c r="AV73" i="4"/>
  <c r="AS73" i="4"/>
  <c r="AP73" i="4"/>
  <c r="AJ73" i="4"/>
  <c r="AG73" i="4"/>
  <c r="AD73" i="4"/>
  <c r="AB73" i="4"/>
  <c r="AC73" i="4"/>
  <c r="V73" i="4"/>
  <c r="S73" i="4"/>
  <c r="P73" i="4"/>
  <c r="AM162" i="4"/>
  <c r="BB162" i="4"/>
  <c r="AY162" i="4"/>
  <c r="AV162" i="4"/>
  <c r="AS162" i="4"/>
  <c r="AP162" i="4"/>
  <c r="AJ162" i="4"/>
  <c r="AG162" i="4"/>
  <c r="AD162" i="4"/>
  <c r="AB162" i="4"/>
  <c r="AC162" i="4"/>
  <c r="V162" i="4"/>
  <c r="S162" i="4"/>
  <c r="P162" i="4"/>
  <c r="AM10" i="4"/>
  <c r="BB10" i="4"/>
  <c r="AY10" i="4"/>
  <c r="AV10" i="4"/>
  <c r="AS10" i="4"/>
  <c r="AP10" i="4"/>
  <c r="AJ10" i="4"/>
  <c r="AG10" i="4"/>
  <c r="AD10" i="4"/>
  <c r="AB10" i="4"/>
  <c r="AC10" i="4"/>
  <c r="V10" i="4"/>
  <c r="S10" i="4"/>
  <c r="P10" i="4"/>
  <c r="AM108" i="4"/>
  <c r="BB108" i="4"/>
  <c r="AY108" i="4"/>
  <c r="AV108" i="4"/>
  <c r="AS108" i="4"/>
  <c r="AP108" i="4"/>
  <c r="AJ108" i="4"/>
  <c r="AG108" i="4"/>
  <c r="AD108" i="4"/>
  <c r="AB108" i="4"/>
  <c r="AC108" i="4"/>
  <c r="V108" i="4"/>
  <c r="S108" i="4"/>
  <c r="P108" i="4"/>
  <c r="AM49" i="4"/>
  <c r="BB49" i="4"/>
  <c r="AY49" i="4"/>
  <c r="AV49" i="4"/>
  <c r="AS49" i="4"/>
  <c r="AP49" i="4"/>
  <c r="AJ49" i="4"/>
  <c r="AG49" i="4"/>
  <c r="AD49" i="4"/>
  <c r="AB49" i="4"/>
  <c r="AC49" i="4"/>
  <c r="V49" i="4"/>
  <c r="S49" i="4"/>
  <c r="P49" i="4"/>
  <c r="AM28" i="4"/>
  <c r="L28" i="4"/>
  <c r="BB28" i="4"/>
  <c r="AY28" i="4"/>
  <c r="AV28" i="4"/>
  <c r="AS28" i="4"/>
  <c r="AP28" i="4"/>
  <c r="AJ28" i="4"/>
  <c r="AG28" i="4"/>
  <c r="AD28" i="4"/>
  <c r="AB28" i="4"/>
  <c r="V28" i="4"/>
  <c r="S28" i="4"/>
  <c r="P28" i="4"/>
  <c r="N28" i="4"/>
  <c r="M28" i="4"/>
  <c r="K28" i="4"/>
  <c r="AM27" i="4"/>
  <c r="L27" i="4"/>
  <c r="BB27" i="4"/>
  <c r="AY27" i="4"/>
  <c r="AV27" i="4"/>
  <c r="AS27" i="4"/>
  <c r="AP27" i="4"/>
  <c r="AJ27" i="4"/>
  <c r="AG27" i="4"/>
  <c r="AD27" i="4"/>
  <c r="AB27" i="4"/>
  <c r="V27" i="4"/>
  <c r="S27" i="4"/>
  <c r="P27" i="4"/>
  <c r="N27" i="4"/>
  <c r="M27" i="4"/>
  <c r="K27" i="4"/>
  <c r="AM99" i="4"/>
  <c r="BB99" i="4"/>
  <c r="AY99" i="4"/>
  <c r="AV99" i="4"/>
  <c r="AS99" i="4"/>
  <c r="AP99" i="4"/>
  <c r="AJ99" i="4"/>
  <c r="AG99" i="4"/>
  <c r="AD99" i="4"/>
  <c r="AB99" i="4"/>
  <c r="AC99" i="4"/>
  <c r="V99" i="4"/>
  <c r="S99" i="4"/>
  <c r="P99" i="4"/>
  <c r="AM94" i="4"/>
  <c r="BB94" i="4"/>
  <c r="AY94" i="4"/>
  <c r="AV94" i="4"/>
  <c r="AS94" i="4"/>
  <c r="AP94" i="4"/>
  <c r="AJ94" i="4"/>
  <c r="AG94" i="4"/>
  <c r="AD94" i="4"/>
  <c r="AB94" i="4"/>
  <c r="AC94" i="4"/>
  <c r="V94" i="4"/>
  <c r="S94" i="4"/>
  <c r="P94" i="4"/>
  <c r="AM198" i="4"/>
  <c r="BB198" i="4"/>
  <c r="AY198" i="4"/>
  <c r="AV198" i="4"/>
  <c r="AS198" i="4"/>
  <c r="AP198" i="4"/>
  <c r="AJ198" i="4"/>
  <c r="AG198" i="4"/>
  <c r="AD198" i="4"/>
  <c r="AB198" i="4"/>
  <c r="AC198" i="4"/>
  <c r="V198" i="4"/>
  <c r="S198" i="4"/>
  <c r="P198" i="4"/>
  <c r="AM85" i="4"/>
  <c r="BB85" i="4"/>
  <c r="AY85" i="4"/>
  <c r="AV85" i="4"/>
  <c r="AS85" i="4"/>
  <c r="AP85" i="4"/>
  <c r="AJ85" i="4"/>
  <c r="AG85" i="4"/>
  <c r="AD85" i="4"/>
  <c r="AB85" i="4"/>
  <c r="AC85" i="4"/>
  <c r="V85" i="4"/>
  <c r="S85" i="4"/>
  <c r="P85" i="4"/>
  <c r="AM69" i="4"/>
  <c r="BB69" i="4"/>
  <c r="AY69" i="4"/>
  <c r="AV69" i="4"/>
  <c r="AS69" i="4"/>
  <c r="AP69" i="4"/>
  <c r="AJ69" i="4"/>
  <c r="AG69" i="4"/>
  <c r="AD69" i="4"/>
  <c r="AB69" i="4"/>
  <c r="AC69" i="4"/>
  <c r="V69" i="4"/>
  <c r="S69" i="4"/>
  <c r="P69" i="4"/>
  <c r="AM84" i="4"/>
  <c r="BB84" i="4"/>
  <c r="AY84" i="4"/>
  <c r="AV84" i="4"/>
  <c r="AS84" i="4"/>
  <c r="AP84" i="4"/>
  <c r="AJ84" i="4"/>
  <c r="AG84" i="4"/>
  <c r="AD84" i="4"/>
  <c r="AB84" i="4"/>
  <c r="AC84" i="4"/>
  <c r="V84" i="4"/>
  <c r="S84" i="4"/>
  <c r="P84" i="4"/>
  <c r="AM24" i="4"/>
  <c r="L24" i="4"/>
  <c r="BB24" i="4"/>
  <c r="AY24" i="4"/>
  <c r="AV24" i="4"/>
  <c r="AS24" i="4"/>
  <c r="AP24" i="4"/>
  <c r="AJ24" i="4"/>
  <c r="AG24" i="4"/>
  <c r="AD24" i="4"/>
  <c r="AB24" i="4"/>
  <c r="V24" i="4"/>
  <c r="S24" i="4"/>
  <c r="P24" i="4"/>
  <c r="N24" i="4"/>
  <c r="M24" i="4"/>
  <c r="K24" i="4"/>
  <c r="AM136" i="4"/>
  <c r="BB136" i="4"/>
  <c r="AY136" i="4"/>
  <c r="AV136" i="4"/>
  <c r="AS136" i="4"/>
  <c r="AP136" i="4"/>
  <c r="AJ136" i="4"/>
  <c r="AG136" i="4"/>
  <c r="AD136" i="4"/>
  <c r="AB136" i="4"/>
  <c r="AC136" i="4"/>
  <c r="V136" i="4"/>
  <c r="S136" i="4"/>
  <c r="P136" i="4"/>
  <c r="AM33" i="4"/>
  <c r="BB33" i="4"/>
  <c r="AY33" i="4"/>
  <c r="AV33" i="4"/>
  <c r="AS33" i="4"/>
  <c r="AP33" i="4"/>
  <c r="AJ33" i="4"/>
  <c r="AG33" i="4"/>
  <c r="AD33" i="4"/>
  <c r="AB33" i="4"/>
  <c r="AC33" i="4"/>
  <c r="V33" i="4"/>
  <c r="S33" i="4"/>
  <c r="P33" i="4"/>
  <c r="AM9" i="4"/>
  <c r="BB9" i="4"/>
  <c r="AY9" i="4"/>
  <c r="AV9" i="4"/>
  <c r="AS9" i="4"/>
  <c r="AP9" i="4"/>
  <c r="AJ9" i="4"/>
  <c r="AG9" i="4"/>
  <c r="AD9" i="4"/>
  <c r="AB9" i="4"/>
  <c r="AC9" i="4"/>
  <c r="V9" i="4"/>
  <c r="S9" i="4"/>
  <c r="P9" i="4"/>
  <c r="AM8" i="4"/>
  <c r="BB8" i="4"/>
  <c r="AY8" i="4"/>
  <c r="AV8" i="4"/>
  <c r="AS8" i="4"/>
  <c r="AP8" i="4"/>
  <c r="AJ8" i="4"/>
  <c r="AG8" i="4"/>
  <c r="AD8" i="4"/>
  <c r="AB8" i="4"/>
  <c r="AC8" i="4"/>
  <c r="V8" i="4"/>
  <c r="S8" i="4"/>
  <c r="P8" i="4"/>
  <c r="AM7" i="4"/>
  <c r="BB7" i="4"/>
  <c r="AY7" i="4"/>
  <c r="AV7" i="4"/>
  <c r="AS7" i="4"/>
  <c r="AP7" i="4"/>
  <c r="AJ7" i="4"/>
  <c r="AG7" i="4"/>
  <c r="AD7" i="4"/>
  <c r="AB7" i="4"/>
  <c r="AC7" i="4"/>
  <c r="V7" i="4"/>
  <c r="S7" i="4"/>
  <c r="P7" i="4"/>
  <c r="J33" i="3"/>
  <c r="I33" i="3"/>
  <c r="K33" i="3"/>
  <c r="L33" i="3"/>
  <c r="M33" i="3"/>
  <c r="K34" i="3"/>
  <c r="L34" i="3"/>
  <c r="M34" i="3"/>
  <c r="K32" i="3"/>
  <c r="E34" i="3"/>
  <c r="G34" i="3"/>
  <c r="H34" i="3"/>
  <c r="G33" i="3"/>
  <c r="H33" i="3"/>
  <c r="L32" i="3"/>
  <c r="L31" i="3"/>
  <c r="M32" i="3"/>
  <c r="G32" i="3"/>
  <c r="H32" i="3"/>
  <c r="L30" i="3"/>
  <c r="M31" i="3"/>
  <c r="K31" i="3"/>
  <c r="G31" i="3"/>
  <c r="H31" i="3"/>
  <c r="K18" i="3"/>
  <c r="L18" i="3"/>
  <c r="L19" i="3"/>
  <c r="M19" i="3"/>
  <c r="L20" i="3"/>
  <c r="M20" i="3"/>
  <c r="L21" i="3"/>
  <c r="M21" i="3"/>
  <c r="K19" i="3"/>
  <c r="K20" i="3"/>
  <c r="L29" i="3"/>
  <c r="M30" i="3"/>
  <c r="K30" i="3"/>
  <c r="G30" i="3"/>
  <c r="H30" i="3"/>
  <c r="L28" i="3"/>
  <c r="M29" i="3"/>
  <c r="K29" i="3"/>
  <c r="F29" i="3"/>
  <c r="G29" i="3"/>
  <c r="H29" i="3"/>
  <c r="L27" i="3"/>
  <c r="M28" i="3"/>
  <c r="K28" i="3"/>
  <c r="F28" i="3"/>
  <c r="G28" i="3"/>
  <c r="H28" i="3"/>
  <c r="L26" i="3"/>
  <c r="M27" i="3"/>
  <c r="K27" i="3"/>
  <c r="F27" i="3"/>
  <c r="G27" i="3"/>
  <c r="H27" i="3"/>
  <c r="L25" i="3"/>
  <c r="M26" i="3"/>
  <c r="K26" i="3"/>
  <c r="F26" i="3"/>
  <c r="H26" i="3"/>
  <c r="L24" i="3"/>
  <c r="M25" i="3"/>
  <c r="K25" i="3"/>
  <c r="F25" i="3"/>
  <c r="H25" i="3"/>
  <c r="L23" i="3"/>
  <c r="M24" i="3"/>
  <c r="K24" i="3"/>
  <c r="F24" i="3"/>
  <c r="H24" i="3"/>
  <c r="L22" i="3"/>
  <c r="M23" i="3"/>
  <c r="K23" i="3"/>
  <c r="F23" i="3"/>
  <c r="G23" i="3"/>
  <c r="H23" i="3"/>
  <c r="M22" i="3"/>
  <c r="K22" i="3"/>
  <c r="F22" i="3"/>
  <c r="G22" i="3"/>
  <c r="H22" i="3"/>
  <c r="K21" i="3"/>
  <c r="G21" i="3"/>
  <c r="H21" i="3"/>
</calcChain>
</file>

<file path=xl/comments1.xml><?xml version="1.0" encoding="utf-8"?>
<comments xmlns="http://schemas.openxmlformats.org/spreadsheetml/2006/main">
  <authors>
    <author>u758425</author>
  </authors>
  <commentList>
    <comment ref="C1" authorId="0" shapeId="0">
      <text>
        <r>
          <rPr>
            <b/>
            <sz val="11"/>
            <color indexed="81"/>
            <rFont val="Segoe UI"/>
            <family val="2"/>
          </rPr>
          <t>BINF:</t>
        </r>
        <r>
          <rPr>
            <sz val="11"/>
            <color indexed="81"/>
            <rFont val="Segoe UI"/>
            <family val="2"/>
          </rPr>
          <t xml:space="preserve">
grün=in letzter Erhebung neu</t>
        </r>
      </text>
    </comment>
    <comment ref="AY1" authorId="0" shapeId="0">
      <text>
        <r>
          <rPr>
            <b/>
            <sz val="11"/>
            <color indexed="81"/>
            <rFont val="Segoe UI"/>
            <family val="2"/>
          </rPr>
          <t>BINF:</t>
        </r>
        <r>
          <rPr>
            <sz val="11"/>
            <color indexed="81"/>
            <rFont val="Segoe UI"/>
            <family val="2"/>
          </rPr>
          <t xml:space="preserve">
keine Daten für öRU von ZKF geliefert</t>
        </r>
      </text>
    </comment>
    <comment ref="C130" authorId="0" shapeId="0">
      <text>
        <r>
          <rPr>
            <b/>
            <sz val="11"/>
            <color indexed="81"/>
            <rFont val="Segoe UI"/>
            <family val="2"/>
          </rPr>
          <t>BINF:</t>
        </r>
        <r>
          <rPr>
            <sz val="11"/>
            <color indexed="81"/>
            <rFont val="Segoe UI"/>
            <family val="2"/>
          </rPr>
          <t xml:space="preserve">
wahrscheinlich Abschnitt der Sportallee</t>
        </r>
      </text>
    </comment>
  </commentList>
</comments>
</file>

<file path=xl/comments2.xml><?xml version="1.0" encoding="utf-8"?>
<comments xmlns="http://schemas.openxmlformats.org/spreadsheetml/2006/main">
  <authors>
    <author>u758425</author>
  </authors>
  <commentList>
    <comment ref="I33" authorId="0" shapeId="0">
      <text>
        <r>
          <rPr>
            <b/>
            <sz val="11"/>
            <color indexed="81"/>
            <rFont val="Segoe UI"/>
            <family val="2"/>
          </rPr>
          <t>BINF:</t>
        </r>
        <r>
          <rPr>
            <sz val="11"/>
            <color indexed="81"/>
            <rFont val="Segoe UI"/>
            <family val="2"/>
          </rPr>
          <t xml:space="preserve">
keine Angaben durch ZKF</t>
        </r>
      </text>
    </comment>
    <comment ref="J33" authorId="0" shapeId="0">
      <text>
        <r>
          <rPr>
            <b/>
            <sz val="11"/>
            <color indexed="81"/>
            <rFont val="Segoe UI"/>
            <family val="2"/>
          </rPr>
          <t>BINF:</t>
        </r>
        <r>
          <rPr>
            <sz val="11"/>
            <color indexed="81"/>
            <rFont val="Segoe UI"/>
            <family val="2"/>
          </rPr>
          <t xml:space="preserve">
keine Angaben durch ZKF</t>
        </r>
      </text>
    </comment>
  </commentList>
</comments>
</file>

<file path=xl/sharedStrings.xml><?xml version="1.0" encoding="utf-8"?>
<sst xmlns="http://schemas.openxmlformats.org/spreadsheetml/2006/main" count="1421" uniqueCount="353">
  <si>
    <t>Bergedorf</t>
  </si>
  <si>
    <t>Ladenbeker Furtweg</t>
  </si>
  <si>
    <t>öRU</t>
  </si>
  <si>
    <t>Wohnungen</t>
  </si>
  <si>
    <t>Bezirk</t>
  </si>
  <si>
    <t>Stadtteil</t>
  </si>
  <si>
    <t>Typ</t>
  </si>
  <si>
    <t>Art</t>
  </si>
  <si>
    <t>Standort</t>
  </si>
  <si>
    <t>Status</t>
  </si>
  <si>
    <t>bestehend</t>
  </si>
  <si>
    <t>Gebäude</t>
  </si>
  <si>
    <t>Achterdwars</t>
  </si>
  <si>
    <t>Container, Pavillons</t>
  </si>
  <si>
    <t>Friedrich-Frank-Bogen</t>
  </si>
  <si>
    <t>Weidenbaumsweg</t>
  </si>
  <si>
    <t>ZEA</t>
  </si>
  <si>
    <t>Brookkehre I</t>
  </si>
  <si>
    <t>Halle, Baumarkt</t>
  </si>
  <si>
    <t>Kurt-A.-Körber-Chaussee</t>
  </si>
  <si>
    <t>Billwerder</t>
  </si>
  <si>
    <t>Mittlerer Landweg</t>
  </si>
  <si>
    <t>Curslacker Neuer Deich I</t>
  </si>
  <si>
    <t>Curslacker Neuer Deich II</t>
  </si>
  <si>
    <t>Curslack</t>
  </si>
  <si>
    <t>Kirchwerder</t>
  </si>
  <si>
    <t>Lohbrügge</t>
  </si>
  <si>
    <t>Moorfleet</t>
  </si>
  <si>
    <t>Neuallermöhe</t>
  </si>
  <si>
    <t>geplant</t>
  </si>
  <si>
    <t>Auf dem Sülzbrack</t>
  </si>
  <si>
    <t>Osterrade</t>
  </si>
  <si>
    <t>Sandwisch</t>
  </si>
  <si>
    <t>Rahel-Varnhagen-Weg</t>
  </si>
  <si>
    <t>Brookkehre II</t>
  </si>
  <si>
    <t>Bergedorfer Str.</t>
  </si>
  <si>
    <t>Havighorster Weg</t>
  </si>
  <si>
    <t>Stand</t>
  </si>
  <si>
    <t>Harburg</t>
  </si>
  <si>
    <t>Wetternstraße</t>
  </si>
  <si>
    <t>Schiff</t>
  </si>
  <si>
    <t>Harburger Binnenhafen</t>
  </si>
  <si>
    <t>Neuland I</t>
  </si>
  <si>
    <t>Neuland</t>
  </si>
  <si>
    <t>Poststraße</t>
  </si>
  <si>
    <t>Schwarzenberg</t>
  </si>
  <si>
    <t>Heimfeld</t>
  </si>
  <si>
    <t>Stader Straße</t>
  </si>
  <si>
    <t>HELIOS Mariahilf</t>
  </si>
  <si>
    <t>Asklepios Klinik</t>
  </si>
  <si>
    <t>Moorburg</t>
  </si>
  <si>
    <t>Neugraben-Fischbek</t>
  </si>
  <si>
    <t>Sinstorf</t>
  </si>
  <si>
    <t>Wilstorf</t>
  </si>
  <si>
    <t>Am Radeland</t>
  </si>
  <si>
    <t>Moorburger Elbdeich</t>
  </si>
  <si>
    <t>Am Aschenland I</t>
  </si>
  <si>
    <t>Cuxhavener Straße</t>
  </si>
  <si>
    <t>Geutensweg</t>
  </si>
  <si>
    <t>Lewenwerder I</t>
  </si>
  <si>
    <t>Lewenwerder II</t>
  </si>
  <si>
    <t>Sinstorfer Weg</t>
  </si>
  <si>
    <t>Winsener Str.</t>
  </si>
  <si>
    <t>Osterbaum</t>
  </si>
  <si>
    <t>Marmstorf</t>
  </si>
  <si>
    <t>Neuenfelde</t>
  </si>
  <si>
    <t>Leuchtkäferweg</t>
  </si>
  <si>
    <t>Neuenfelder Fährdeich</t>
  </si>
  <si>
    <t>Am Aschenland II</t>
  </si>
  <si>
    <t>Sinstorfer Kirchweg</t>
  </si>
  <si>
    <t>Hamburg-Nord</t>
  </si>
  <si>
    <t>Alsterdorf</t>
  </si>
  <si>
    <t>Fuhlsbüttel</t>
  </si>
  <si>
    <t>Groß Borstel</t>
  </si>
  <si>
    <t>Hohenfelde</t>
  </si>
  <si>
    <t>Langenhorn</t>
  </si>
  <si>
    <t>Winterhude</t>
  </si>
  <si>
    <t>Eppendorf</t>
  </si>
  <si>
    <t>Ohlsdorf</t>
  </si>
  <si>
    <t>Alsterberg/Suhrenkamp</t>
  </si>
  <si>
    <t>Wiesendamm</t>
  </si>
  <si>
    <t>Holsteinischer Kamp</t>
  </si>
  <si>
    <t>Heinrich-Hertz-Straße</t>
  </si>
  <si>
    <t>Hufnerstraße</t>
  </si>
  <si>
    <t>Barmbek-Nord</t>
  </si>
  <si>
    <t>Barmbek-Süd</t>
  </si>
  <si>
    <t>Erdkampsweg</t>
  </si>
  <si>
    <t>Hornkamp</t>
  </si>
  <si>
    <t>Eschenweg</t>
  </si>
  <si>
    <t>Borsteler Chaussee</t>
  </si>
  <si>
    <t>Sportallee</t>
  </si>
  <si>
    <t>Freiligrathstraße</t>
  </si>
  <si>
    <t>Langenhorner Chaussee</t>
  </si>
  <si>
    <t>Jugendparkweg</t>
  </si>
  <si>
    <t>Fibigerstraße</t>
  </si>
  <si>
    <t>Grellkamp</t>
  </si>
  <si>
    <t>Kiwittsmoor</t>
  </si>
  <si>
    <t>Hebebrandstraße</t>
  </si>
  <si>
    <t>Dakarweg</t>
  </si>
  <si>
    <t>Opitzstraße</t>
  </si>
  <si>
    <t>Tessenowweg</t>
  </si>
  <si>
    <t>Osterfeldstraße</t>
  </si>
  <si>
    <t>Ohkamp / Flughafenstraße</t>
  </si>
  <si>
    <t>Am Anzuchtgarten</t>
  </si>
  <si>
    <t>Altona</t>
  </si>
  <si>
    <t>Altona-Altstadt</t>
  </si>
  <si>
    <t>Altona-Nord</t>
  </si>
  <si>
    <t>Bahrenfeld</t>
  </si>
  <si>
    <t>Iserbrook</t>
  </si>
  <si>
    <t>Lurup</t>
  </si>
  <si>
    <t>Osdorf</t>
  </si>
  <si>
    <t>Othmarschen</t>
  </si>
  <si>
    <t>Ottensen</t>
  </si>
  <si>
    <t>Sülldorf</t>
  </si>
  <si>
    <t>Max-Brauer-Allee</t>
  </si>
  <si>
    <t>Waidmannstaße</t>
  </si>
  <si>
    <t>Eimsbütteler Straße</t>
  </si>
  <si>
    <t>Grünewaldstraße</t>
  </si>
  <si>
    <t>Notkestraße</t>
  </si>
  <si>
    <t>Holstenkamp</t>
  </si>
  <si>
    <t>Sibeliusstraße</t>
  </si>
  <si>
    <t>August-Kirch-Straße</t>
  </si>
  <si>
    <t>Albert-Einstein-Ring</t>
  </si>
  <si>
    <t>Schnackenburgallee</t>
  </si>
  <si>
    <t>Osdorfer Landstraße</t>
  </si>
  <si>
    <t>Kroonhorst</t>
  </si>
  <si>
    <t>Blomkamp</t>
  </si>
  <si>
    <t>Rugenbarg</t>
  </si>
  <si>
    <t>Holmbrook</t>
  </si>
  <si>
    <t>Borselstraße</t>
  </si>
  <si>
    <t>Bahrenfelder Straße</t>
  </si>
  <si>
    <t>Saga-Wohnungen</t>
  </si>
  <si>
    <t>Sieverstücken</t>
  </si>
  <si>
    <t>Sieverstücken II</t>
  </si>
  <si>
    <t>Blankenese</t>
  </si>
  <si>
    <t>Rissen</t>
  </si>
  <si>
    <t>Kaltenkircher Platz</t>
  </si>
  <si>
    <t>Alsenstraße</t>
  </si>
  <si>
    <t>Luruper Hauptstraße</t>
  </si>
  <si>
    <t>Björnsonweg</t>
  </si>
  <si>
    <t>Blomkamp B</t>
  </si>
  <si>
    <t>Blomkamp A</t>
  </si>
  <si>
    <t>Paul-Ehrlich-Straße</t>
  </si>
  <si>
    <t>Suurheid</t>
  </si>
  <si>
    <t>Hasenhöhe</t>
  </si>
  <si>
    <t>Eimsbüttel</t>
  </si>
  <si>
    <t>Eidelstedt</t>
  </si>
  <si>
    <t>Harvestehude</t>
  </si>
  <si>
    <t>Lokstedt</t>
  </si>
  <si>
    <t>Niendorf</t>
  </si>
  <si>
    <t>Schnelsen</t>
  </si>
  <si>
    <t>Stellingen</t>
  </si>
  <si>
    <t>Hornackredder</t>
  </si>
  <si>
    <t>Langeloghof</t>
  </si>
  <si>
    <t>Hörgensweg</t>
  </si>
  <si>
    <t>Sophienterasse</t>
  </si>
  <si>
    <t>Lohkoppelweg</t>
  </si>
  <si>
    <t>Lokstedter Höhe</t>
  </si>
  <si>
    <t>Behrmannplatz</t>
  </si>
  <si>
    <t>Grandweg</t>
  </si>
  <si>
    <t>Niendorfer Straße</t>
  </si>
  <si>
    <t>Niendorf-Markt / Paul-Sorge-Straße</t>
  </si>
  <si>
    <t>Papenreye</t>
  </si>
  <si>
    <t>Pinneberger Straße</t>
  </si>
  <si>
    <t>Holsteiner Chaussee</t>
  </si>
  <si>
    <t>Flagentwiet</t>
  </si>
  <si>
    <t>Wegenkamp</t>
  </si>
  <si>
    <t>Bornmoor</t>
  </si>
  <si>
    <t>Vogt-Kölln-Straße</t>
  </si>
  <si>
    <t>Kieler Straße</t>
  </si>
  <si>
    <t>Melanchthonstraße</t>
  </si>
  <si>
    <t>Duvenacker</t>
  </si>
  <si>
    <t>Hagendeel I</t>
  </si>
  <si>
    <t>Hagendeel II</t>
  </si>
  <si>
    <t>Schmiedekoppel</t>
  </si>
  <si>
    <t>Ellerbecker Weg</t>
  </si>
  <si>
    <t>Große Bahnstraße</t>
  </si>
  <si>
    <t>Hamburg-Mitte</t>
  </si>
  <si>
    <t>Billbrook</t>
  </si>
  <si>
    <t>Billstedt</t>
  </si>
  <si>
    <t>Borgfelde</t>
  </si>
  <si>
    <t>Hamm</t>
  </si>
  <si>
    <t>Hammerbrook</t>
  </si>
  <si>
    <t>Horn</t>
  </si>
  <si>
    <t>Neustadt</t>
  </si>
  <si>
    <t>Wilhelmsburg</t>
  </si>
  <si>
    <t>Billbrookdeich</t>
  </si>
  <si>
    <t>Berzeliusstraße</t>
  </si>
  <si>
    <t>Billstieg</t>
  </si>
  <si>
    <t>Spliedtring</t>
  </si>
  <si>
    <t>Mattkamp</t>
  </si>
  <si>
    <t>Hinrichsenstraße</t>
  </si>
  <si>
    <t>Wendenstraße</t>
  </si>
  <si>
    <t>Eiffestraße</t>
  </si>
  <si>
    <t>Grüner Deich</t>
  </si>
  <si>
    <t>Beim Rauhen Hause</t>
  </si>
  <si>
    <t>Weddestraße</t>
  </si>
  <si>
    <t>Hütten</t>
  </si>
  <si>
    <t>Georg-Wilhelm-Straße</t>
  </si>
  <si>
    <t>Am Veringhof</t>
  </si>
  <si>
    <t>Kurdamm</t>
  </si>
  <si>
    <t>An der Hafenbahn</t>
  </si>
  <si>
    <t>Schlenzigstraße</t>
  </si>
  <si>
    <t>Karl-Arnold-Ring</t>
  </si>
  <si>
    <t>Dratelnstraße</t>
  </si>
  <si>
    <t>Haferblöcken</t>
  </si>
  <si>
    <t>Kirchenpauerstraße</t>
  </si>
  <si>
    <t>Schaarsteinweg</t>
  </si>
  <si>
    <t>Münzstraße</t>
  </si>
  <si>
    <t>Wandsbek</t>
  </si>
  <si>
    <t>HafenCity</t>
  </si>
  <si>
    <t>St. Georg</t>
  </si>
  <si>
    <t>Bramfeld</t>
  </si>
  <si>
    <t>Bergstedt</t>
  </si>
  <si>
    <t>Duvenstedt</t>
  </si>
  <si>
    <t>Farmsen-Berne</t>
  </si>
  <si>
    <t>Hummelsbüttel</t>
  </si>
  <si>
    <t>Jenfeld</t>
  </si>
  <si>
    <t>Marienthal</t>
  </si>
  <si>
    <t>Ohlstedt</t>
  </si>
  <si>
    <t>Rahlstedt</t>
  </si>
  <si>
    <t>Steilshoop</t>
  </si>
  <si>
    <t>Volksdorf</t>
  </si>
  <si>
    <t>Wellingsbüttel</t>
  </si>
  <si>
    <t>Tonndorf</t>
  </si>
  <si>
    <t>Lemsahl-Mellingstedt</t>
  </si>
  <si>
    <t>Poppenbüttel</t>
  </si>
  <si>
    <t>Zelte</t>
  </si>
  <si>
    <t>Steilhooper Allee</t>
  </si>
  <si>
    <t>Volksdorfer Grenzweg</t>
  </si>
  <si>
    <t>Rodenbeker Straße</t>
  </si>
  <si>
    <t>Moosrosenweg</t>
  </si>
  <si>
    <t>Duvenstedter Damm</t>
  </si>
  <si>
    <t>August-Krogmann-Straße</t>
  </si>
  <si>
    <t>August-Krogmann-Straße II</t>
  </si>
  <si>
    <t>Lademannbogen</t>
  </si>
  <si>
    <t>Flughafenstraße</t>
  </si>
  <si>
    <t>Poppenbüttler Weg</t>
  </si>
  <si>
    <t>Jenfelder Moorpark</t>
  </si>
  <si>
    <t>Bahngärten</t>
  </si>
  <si>
    <t>Oktaviostraße</t>
  </si>
  <si>
    <t>Holstenhofweg</t>
  </si>
  <si>
    <t>Ohlstedter Platz</t>
  </si>
  <si>
    <t>Rahlstedter Straße</t>
  </si>
  <si>
    <t>Großlohe</t>
  </si>
  <si>
    <t>Bargteheider Straße</t>
  </si>
  <si>
    <t>Hellmesbergerweg</t>
  </si>
  <si>
    <t>Bargkoppelstieg</t>
  </si>
  <si>
    <t>Schreyerring</t>
  </si>
  <si>
    <t>Waldreiterring</t>
  </si>
  <si>
    <t>Amalie Sieveking KH</t>
  </si>
  <si>
    <t>Waldweg</t>
  </si>
  <si>
    <t>Kirchhofstwiete</t>
  </si>
  <si>
    <t>Walddörferstraße</t>
  </si>
  <si>
    <t>Borstels Ende</t>
  </si>
  <si>
    <t>Litzowstraße</t>
  </si>
  <si>
    <t>Meilerstraße</t>
  </si>
  <si>
    <t>Am Stadtrand</t>
  </si>
  <si>
    <t>Am Rehagen</t>
  </si>
  <si>
    <t>Glashütter Landstraße</t>
  </si>
  <si>
    <t>Elfsaal</t>
  </si>
  <si>
    <t>Fiersbarg</t>
  </si>
  <si>
    <t>Poppenbüttler Berg / Ohlendieck</t>
  </si>
  <si>
    <t>Grunewaldstraße</t>
  </si>
  <si>
    <t>Bargkoppelweg</t>
  </si>
  <si>
    <t>Rahlstedter Grenzweg</t>
  </si>
  <si>
    <t>Bestand 29.02.2016</t>
  </si>
  <si>
    <t>Belegung 29.02.</t>
  </si>
  <si>
    <t>Belegung WL 29.02.</t>
  </si>
  <si>
    <t>Belegung WL 31.01.</t>
  </si>
  <si>
    <t>Belegung 31.01.</t>
  </si>
  <si>
    <t>Bestand 31.01.2016</t>
  </si>
  <si>
    <t>Bestand 31.12.2015</t>
  </si>
  <si>
    <t>Belegung 31.12.</t>
  </si>
  <si>
    <t>Belegung WL 31.12.</t>
  </si>
  <si>
    <t>Bredowstraße</t>
  </si>
  <si>
    <t>Neuland II</t>
  </si>
  <si>
    <t>Bestand 31.03.2016</t>
  </si>
  <si>
    <t>Belegung 31.03.</t>
  </si>
  <si>
    <t>Belegung WL 31.03.</t>
  </si>
  <si>
    <t>Zentrale Erstaufnahme</t>
  </si>
  <si>
    <t>davon WL</t>
  </si>
  <si>
    <t>Halle, andere</t>
  </si>
  <si>
    <t>Drs</t>
  </si>
  <si>
    <t>Summe</t>
  </si>
  <si>
    <t>ZEA Sonstige</t>
  </si>
  <si>
    <t>Hallen/Baumärkte</t>
  </si>
  <si>
    <t>Zugänge</t>
  </si>
  <si>
    <t>Zugang Unterb</t>
  </si>
  <si>
    <t>davon 6-10</t>
  </si>
  <si>
    <t>davon 11-16</t>
  </si>
  <si>
    <t>davon 17</t>
  </si>
  <si>
    <t>SPFK</t>
  </si>
  <si>
    <t>je Standort</t>
  </si>
  <si>
    <t>Paul-Stritter-Weg</t>
  </si>
  <si>
    <t>Baurstraße</t>
  </si>
  <si>
    <t>Gaußstraße</t>
  </si>
  <si>
    <t>Große Brunnenstraße</t>
  </si>
  <si>
    <t>Flünkentwiete</t>
  </si>
  <si>
    <t>Kollaustrasse</t>
  </si>
  <si>
    <t>Bestand 30.04.2016</t>
  </si>
  <si>
    <t>Termin</t>
  </si>
  <si>
    <t>Q3 2016</t>
  </si>
  <si>
    <t>Q2 2016</t>
  </si>
  <si>
    <t>Plätze örU</t>
  </si>
  <si>
    <t>Belegung 31.05.</t>
  </si>
  <si>
    <t>Belegung 30.04.</t>
  </si>
  <si>
    <t>Bestand 31.05.2016</t>
  </si>
  <si>
    <t>Belegung WL 31.05.</t>
  </si>
  <si>
    <t>Belegung WL 30.04.</t>
  </si>
  <si>
    <t>Friesenstraße I</t>
  </si>
  <si>
    <t>Friesenstraße II</t>
  </si>
  <si>
    <t>Heselstücken</t>
  </si>
  <si>
    <t>Sieker Landstraße I</t>
  </si>
  <si>
    <t>Sieker Landstraße II</t>
  </si>
  <si>
    <t>Plätze 31.05.</t>
  </si>
  <si>
    <t>Plätze 30.06.</t>
  </si>
  <si>
    <t>Plätze 18.04.</t>
  </si>
  <si>
    <t>Q4 2017</t>
  </si>
  <si>
    <t>Am Aschenland II Wohn</t>
  </si>
  <si>
    <t>Plätze 31.07.</t>
  </si>
  <si>
    <t>Bestand 30.06.2016</t>
  </si>
  <si>
    <t>Belegung 30.06.</t>
  </si>
  <si>
    <t>Belegung WL 30.06.</t>
  </si>
  <si>
    <t>Plätze 30.08.</t>
  </si>
  <si>
    <t>Sieverstücken I</t>
  </si>
  <si>
    <t>Q4 2016</t>
  </si>
  <si>
    <t>Bestand 31.07.2016</t>
  </si>
  <si>
    <t>Belegung 31.07.</t>
  </si>
  <si>
    <t>Schließung</t>
  </si>
  <si>
    <t>Q2 2017</t>
  </si>
  <si>
    <t>Q1 2017</t>
  </si>
  <si>
    <t>Q3 2017</t>
  </si>
  <si>
    <t>Kellogstraße</t>
  </si>
  <si>
    <t>Meienweg</t>
  </si>
  <si>
    <t>Papenreye/Borsteler Bogen</t>
  </si>
  <si>
    <t>Belegung 31.08.</t>
  </si>
  <si>
    <t>Bestand 31.08.2016</t>
  </si>
  <si>
    <t>Plätze 30.11.</t>
  </si>
  <si>
    <t>Belegung WL 31.08.</t>
  </si>
  <si>
    <t>Bestand 30.09.2016</t>
  </si>
  <si>
    <t>Belegung 30.09.</t>
  </si>
  <si>
    <t>Belegung WL 30.09.</t>
  </si>
  <si>
    <t>Bestand 31.10.2016</t>
  </si>
  <si>
    <t>Belegung 31.10.</t>
  </si>
  <si>
    <t>Belegung WL 31.10.</t>
  </si>
  <si>
    <t>Bestand 30.11.2016</t>
  </si>
  <si>
    <t>Belegung 30.11.</t>
  </si>
  <si>
    <t>Belegung WL 30.11.</t>
  </si>
  <si>
    <t>Mümmelmansberg</t>
  </si>
  <si>
    <t>AWO Haus Oskar Schlemmer Str.</t>
  </si>
  <si>
    <t>Uhlenhorst</t>
  </si>
  <si>
    <t>Averhoffstraße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</si>
</sst>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1"/>
      <name val="Segoe UI"/>
      <family val="2"/>
    </font>
    <font>
      <b/>
      <sz val="11"/>
      <color indexed="81"/>
      <name val="Segoe UI"/>
      <family val="2"/>
    </font>
    <font>
      <i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2" fillId="0" borderId="0"/>
    <xf numFmtId="0" fontId="3" fillId="0" borderId="0"/>
  </cellStyleXfs>
  <cellXfs count="17"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3" fontId="0" fillId="0" borderId="0" xfId="0" applyNumberFormat="1"/>
    <xf numFmtId="3" fontId="0" fillId="6" borderId="0" xfId="0" applyNumberFormat="1" applyFill="1"/>
    <xf numFmtId="164" fontId="0" fillId="0" borderId="0" xfId="1" applyNumberFormat="1" applyFont="1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8" borderId="0" xfId="0" applyFill="1"/>
    <xf numFmtId="2" fontId="0" fillId="7" borderId="0" xfId="0" applyNumberFormat="1" applyFill="1" applyAlignment="1">
      <alignment wrapText="1"/>
    </xf>
    <xf numFmtId="0" fontId="0" fillId="9" borderId="0" xfId="0" applyFill="1"/>
    <xf numFmtId="14" fontId="0" fillId="0" borderId="0" xfId="0" applyNumberFormat="1" applyAlignment="1">
      <alignment horizontal="right"/>
    </xf>
    <xf numFmtId="3" fontId="7" fillId="0" borderId="0" xfId="0" applyNumberFormat="1" applyFont="1"/>
    <xf numFmtId="14" fontId="0" fillId="0" borderId="0" xfId="0" applyNumberFormat="1" applyFill="1"/>
  </cellXfs>
  <cellStyles count="7">
    <cellStyle name="Prozent" xfId="1" builtinId="5"/>
    <cellStyle name="Standard" xfId="0" builtinId="0"/>
    <cellStyle name="Standard 2" xfId="2"/>
    <cellStyle name="Standard 2 2" xfId="4"/>
    <cellStyle name="Standard 3" xfId="3"/>
    <cellStyle name="Standard 4" xfId="6"/>
    <cellStyle name="Standard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Untergebrachte Flüchtlinge in Hamburg</a:t>
            </a:r>
          </a:p>
        </c:rich>
      </c:tx>
      <c:layout>
        <c:manualLayout>
          <c:xMode val="edge"/>
          <c:yMode val="edge"/>
          <c:x val="0.22186333188269827"/>
          <c:y val="3.2407407407407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'Grafik DRS'!$D$16</c:f>
              <c:strCache>
                <c:ptCount val="1"/>
                <c:pt idx="0">
                  <c:v>Zugänge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'Grafik DRS'!$D$22:$D$34</c:f>
              <c:numCache>
                <c:formatCode>#,##0</c:formatCode>
                <c:ptCount val="13"/>
                <c:pt idx="0">
                  <c:v>2836</c:v>
                </c:pt>
                <c:pt idx="1">
                  <c:v>3987</c:v>
                </c:pt>
                <c:pt idx="2">
                  <c:v>2053</c:v>
                </c:pt>
                <c:pt idx="3">
                  <c:v>2022</c:v>
                </c:pt>
                <c:pt idx="4">
                  <c:v>2156</c:v>
                </c:pt>
                <c:pt idx="5">
                  <c:v>507</c:v>
                </c:pt>
                <c:pt idx="6">
                  <c:v>381</c:v>
                </c:pt>
                <c:pt idx="7">
                  <c:v>346</c:v>
                </c:pt>
                <c:pt idx="8">
                  <c:v>378</c:v>
                </c:pt>
                <c:pt idx="9">
                  <c:v>304</c:v>
                </c:pt>
                <c:pt idx="10">
                  <c:v>308</c:v>
                </c:pt>
                <c:pt idx="11">
                  <c:v>278</c:v>
                </c:pt>
                <c:pt idx="12">
                  <c:v>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217128"/>
        <c:axId val="330216736"/>
      </c:barChart>
      <c:lineChart>
        <c:grouping val="standard"/>
        <c:varyColors val="0"/>
        <c:ser>
          <c:idx val="0"/>
          <c:order val="0"/>
          <c:tx>
            <c:strRef>
              <c:f>'Grafik DRS'!$L$16</c:f>
              <c:strCache>
                <c:ptCount val="1"/>
                <c:pt idx="0">
                  <c:v>Summe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'Grafik DRS'!$B$22:$B$34</c:f>
              <c:numCache>
                <c:formatCode>m/d/yyyy</c:formatCode>
                <c:ptCount val="13"/>
                <c:pt idx="0">
                  <c:v>42308</c:v>
                </c:pt>
                <c:pt idx="1">
                  <c:v>42338</c:v>
                </c:pt>
                <c:pt idx="2">
                  <c:v>42369</c:v>
                </c:pt>
                <c:pt idx="3">
                  <c:v>42400</c:v>
                </c:pt>
                <c:pt idx="4">
                  <c:v>42429</c:v>
                </c:pt>
                <c:pt idx="5">
                  <c:v>42460</c:v>
                </c:pt>
                <c:pt idx="6">
                  <c:v>42490</c:v>
                </c:pt>
                <c:pt idx="7">
                  <c:v>42521</c:v>
                </c:pt>
                <c:pt idx="8">
                  <c:v>42551</c:v>
                </c:pt>
                <c:pt idx="9">
                  <c:v>42582</c:v>
                </c:pt>
                <c:pt idx="10">
                  <c:v>42612</c:v>
                </c:pt>
                <c:pt idx="11">
                  <c:v>42674</c:v>
                </c:pt>
                <c:pt idx="12">
                  <c:v>42704</c:v>
                </c:pt>
              </c:numCache>
            </c:numRef>
          </c:cat>
          <c:val>
            <c:numRef>
              <c:f>'Grafik DRS'!$L$22:$L$34</c:f>
              <c:numCache>
                <c:formatCode>#,##0</c:formatCode>
                <c:ptCount val="13"/>
                <c:pt idx="0">
                  <c:v>29589</c:v>
                </c:pt>
                <c:pt idx="1">
                  <c:v>31399</c:v>
                </c:pt>
                <c:pt idx="2">
                  <c:v>32272</c:v>
                </c:pt>
                <c:pt idx="3">
                  <c:v>32906</c:v>
                </c:pt>
                <c:pt idx="4">
                  <c:v>31748</c:v>
                </c:pt>
                <c:pt idx="5">
                  <c:v>30420</c:v>
                </c:pt>
                <c:pt idx="6">
                  <c:v>29870</c:v>
                </c:pt>
                <c:pt idx="7">
                  <c:v>29544</c:v>
                </c:pt>
                <c:pt idx="8">
                  <c:v>29108</c:v>
                </c:pt>
                <c:pt idx="9">
                  <c:v>28982</c:v>
                </c:pt>
                <c:pt idx="10">
                  <c:v>29207</c:v>
                </c:pt>
                <c:pt idx="11">
                  <c:v>28948</c:v>
                </c:pt>
                <c:pt idx="12">
                  <c:v>28791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509496"/>
        <c:axId val="330216344"/>
      </c:lineChart>
      <c:catAx>
        <c:axId val="2855094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0216344"/>
        <c:crosses val="autoZero"/>
        <c:auto val="0"/>
        <c:lblAlgn val="ctr"/>
        <c:lblOffset val="100"/>
        <c:noMultiLvlLbl val="1"/>
      </c:catAx>
      <c:valAx>
        <c:axId val="33021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5509496"/>
        <c:crosses val="autoZero"/>
        <c:crossBetween val="between"/>
      </c:valAx>
      <c:valAx>
        <c:axId val="33021673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0217128"/>
        <c:crosses val="max"/>
        <c:crossBetween val="between"/>
      </c:valAx>
      <c:catAx>
        <c:axId val="330217128"/>
        <c:scaling>
          <c:orientation val="minMax"/>
        </c:scaling>
        <c:delete val="1"/>
        <c:axPos val="b"/>
        <c:majorTickMark val="out"/>
        <c:minorTickMark val="none"/>
        <c:tickLblPos val="none"/>
        <c:crossAx val="330216736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667760279965023"/>
          <c:y val="0.89409667541557325"/>
          <c:w val="0.3555336832895889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Prekäre Unterbringungsformen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'Grafik DRS'!$F$16</c:f>
              <c:strCache>
                <c:ptCount val="1"/>
                <c:pt idx="0">
                  <c:v>Zelte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'Grafik DRS'!$B$22:$B$34</c:f>
              <c:numCache>
                <c:formatCode>m/d/yyyy</c:formatCode>
                <c:ptCount val="13"/>
                <c:pt idx="0">
                  <c:v>42308</c:v>
                </c:pt>
                <c:pt idx="1">
                  <c:v>42338</c:v>
                </c:pt>
                <c:pt idx="2">
                  <c:v>42369</c:v>
                </c:pt>
                <c:pt idx="3">
                  <c:v>42400</c:v>
                </c:pt>
                <c:pt idx="4">
                  <c:v>42429</c:v>
                </c:pt>
                <c:pt idx="5">
                  <c:v>42460</c:v>
                </c:pt>
                <c:pt idx="6">
                  <c:v>42490</c:v>
                </c:pt>
                <c:pt idx="7">
                  <c:v>42521</c:v>
                </c:pt>
                <c:pt idx="8">
                  <c:v>42551</c:v>
                </c:pt>
                <c:pt idx="9">
                  <c:v>42582</c:v>
                </c:pt>
                <c:pt idx="10">
                  <c:v>42612</c:v>
                </c:pt>
                <c:pt idx="11">
                  <c:v>42674</c:v>
                </c:pt>
                <c:pt idx="12">
                  <c:v>42704</c:v>
                </c:pt>
              </c:numCache>
            </c:numRef>
          </c:cat>
          <c:val>
            <c:numRef>
              <c:f>'Grafik DRS'!$F$22:$F$32</c:f>
              <c:numCache>
                <c:formatCode>#,##0</c:formatCode>
                <c:ptCount val="11"/>
                <c:pt idx="0">
                  <c:v>1315</c:v>
                </c:pt>
                <c:pt idx="1">
                  <c:v>1585</c:v>
                </c:pt>
                <c:pt idx="2">
                  <c:v>644</c:v>
                </c:pt>
                <c:pt idx="3">
                  <c:v>392</c:v>
                </c:pt>
                <c:pt idx="4">
                  <c:v>346</c:v>
                </c:pt>
                <c:pt idx="5">
                  <c:v>280</c:v>
                </c:pt>
                <c:pt idx="6" formatCode="General">
                  <c:v>266</c:v>
                </c:pt>
                <c:pt idx="7" formatCode="General">
                  <c:v>204</c:v>
                </c:pt>
                <c:pt idx="8" formatCode="General">
                  <c:v>122</c:v>
                </c:pt>
                <c:pt idx="9" formatCode="General">
                  <c:v>83</c:v>
                </c:pt>
              </c:numCache>
            </c:numRef>
          </c:val>
        </c:ser>
        <c:ser>
          <c:idx val="1"/>
          <c:order val="1"/>
          <c:tx>
            <c:strRef>
              <c:f>'Grafik DRS'!$G$16</c:f>
              <c:strCache>
                <c:ptCount val="1"/>
                <c:pt idx="0">
                  <c:v>Hallen/Baumärkte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'Grafik DRS'!$B$22:$B$34</c:f>
              <c:numCache>
                <c:formatCode>m/d/yyyy</c:formatCode>
                <c:ptCount val="13"/>
                <c:pt idx="0">
                  <c:v>42308</c:v>
                </c:pt>
                <c:pt idx="1">
                  <c:v>42338</c:v>
                </c:pt>
                <c:pt idx="2">
                  <c:v>42369</c:v>
                </c:pt>
                <c:pt idx="3">
                  <c:v>42400</c:v>
                </c:pt>
                <c:pt idx="4">
                  <c:v>42429</c:v>
                </c:pt>
                <c:pt idx="5">
                  <c:v>42460</c:v>
                </c:pt>
                <c:pt idx="6">
                  <c:v>42490</c:v>
                </c:pt>
                <c:pt idx="7">
                  <c:v>42521</c:v>
                </c:pt>
                <c:pt idx="8">
                  <c:v>42551</c:v>
                </c:pt>
                <c:pt idx="9">
                  <c:v>42582</c:v>
                </c:pt>
                <c:pt idx="10">
                  <c:v>42612</c:v>
                </c:pt>
                <c:pt idx="11">
                  <c:v>42674</c:v>
                </c:pt>
                <c:pt idx="12">
                  <c:v>42704</c:v>
                </c:pt>
              </c:numCache>
            </c:numRef>
          </c:cat>
          <c:val>
            <c:numRef>
              <c:f>'Grafik DRS'!$G$22:$G$34</c:f>
              <c:numCache>
                <c:formatCode>#,##0</c:formatCode>
                <c:ptCount val="13"/>
                <c:pt idx="0">
                  <c:v>6201</c:v>
                </c:pt>
                <c:pt idx="1">
                  <c:v>6237</c:v>
                </c:pt>
                <c:pt idx="2">
                  <c:v>6168</c:v>
                </c:pt>
                <c:pt idx="3">
                  <c:v>6174</c:v>
                </c:pt>
                <c:pt idx="4">
                  <c:v>5148</c:v>
                </c:pt>
                <c:pt idx="5">
                  <c:v>4199</c:v>
                </c:pt>
                <c:pt idx="6">
                  <c:v>3977</c:v>
                </c:pt>
                <c:pt idx="7">
                  <c:v>3126</c:v>
                </c:pt>
                <c:pt idx="8">
                  <c:v>2813</c:v>
                </c:pt>
                <c:pt idx="9">
                  <c:v>2052</c:v>
                </c:pt>
                <c:pt idx="10">
                  <c:v>1967</c:v>
                </c:pt>
                <c:pt idx="11">
                  <c:v>1794</c:v>
                </c:pt>
                <c:pt idx="12">
                  <c:v>1602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217912"/>
        <c:axId val="330218304"/>
      </c:barChart>
      <c:catAx>
        <c:axId val="3302179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0218304"/>
        <c:crosses val="autoZero"/>
        <c:auto val="0"/>
        <c:lblAlgn val="ctr"/>
        <c:lblOffset val="100"/>
        <c:noMultiLvlLbl val="1"/>
      </c:catAx>
      <c:valAx>
        <c:axId val="33021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021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134685102972818"/>
          <c:y val="0.91723299457572149"/>
          <c:w val="0.33150106640547167"/>
          <c:h val="6.31351061127344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28575</xdr:rowOff>
    </xdr:from>
    <xdr:to>
      <xdr:col>6</xdr:col>
      <xdr:colOff>714375</xdr:colOff>
      <xdr:row>14</xdr:row>
      <xdr:rowOff>104775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0</xdr:row>
      <xdr:rowOff>47625</xdr:rowOff>
    </xdr:from>
    <xdr:to>
      <xdr:col>13</xdr:col>
      <xdr:colOff>142875</xdr:colOff>
      <xdr:row>14</xdr:row>
      <xdr:rowOff>95966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0.00907</cdr:x>
      <cdr:y>0.94097</cdr:y>
    </cdr:from>
    <cdr:to>
      <cdr:x>0.64065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7625" y="2581275"/>
          <a:ext cx="3314701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0" i="0" baseline="0">
              <a:effectLst/>
              <a:latin typeface="+mn-lt"/>
              <a:ea typeface="+mn-ea"/>
              <a:cs typeface="+mn-cs"/>
            </a:rPr>
            <a:t>Quelle: Drs. 21/2232/2599/2837/3227/3646/3915/4296/4734/5124/5453/5812/6544/7162 &amp; Monatsbilanz ZKF</a:t>
          </a:r>
          <a:endParaRPr lang="de-DE" sz="700">
            <a:effectLst/>
          </a:endParaRPr>
        </a:p>
        <a:p xmlns:a="http://schemas.openxmlformats.org/drawingml/2006/main">
          <a:endParaRPr lang="de-DE" sz="7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0.00773</cdr:x>
      <cdr:y>0.92843</cdr:y>
    </cdr:from>
    <cdr:to>
      <cdr:x>0.39699</cdr:x>
      <cdr:y>0.99468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0325" y="3603625"/>
          <a:ext cx="3038476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0" i="0" baseline="0">
              <a:effectLst/>
              <a:latin typeface="+mn-lt"/>
              <a:ea typeface="+mn-ea"/>
              <a:cs typeface="+mn-cs"/>
            </a:rPr>
            <a:t>Quelle: Drs. 21/2232+2599+2837+3227+3646+3915+4296+4734+5124+5453+5812 </a:t>
          </a:r>
          <a:endParaRPr lang="de-DE" sz="7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E220"/>
  <sheetViews>
    <sheetView tabSelected="1" zoomScale="90" zoomScaleNormal="90" workbookViewId="0">
      <pane xSplit="9" ySplit="1" topLeftCell="O2" activePane="bottomRight" state="frozen"/>
      <selection pane="topRight" activeCell="H1" sqref="H1"/>
      <selection pane="bottomLeft" activeCell="A2" sqref="A2"/>
      <selection pane="bottomRight" activeCell="V75" sqref="V75"/>
    </sheetView>
  </sheetViews>
  <sheetFormatPr baseColWidth="10" defaultRowHeight="15" outlineLevelCol="1" x14ac:dyDescent="0.25"/>
  <cols>
    <col min="4" max="5" width="8" customWidth="1"/>
    <col min="6" max="6" width="11" bestFit="1" customWidth="1"/>
    <col min="9" max="9" width="19.28515625" bestFit="1" customWidth="1"/>
    <col min="10" max="10" width="8.85546875" hidden="1" customWidth="1"/>
    <col min="11" max="15" width="8.85546875" customWidth="1"/>
    <col min="16" max="16" width="10.7109375" customWidth="1"/>
    <col min="17" max="18" width="8.85546875" hidden="1" customWidth="1" outlineLevel="1"/>
    <col min="19" max="19" width="10.7109375" customWidth="1" collapsed="1"/>
    <col min="20" max="21" width="8.85546875" hidden="1" customWidth="1" outlineLevel="1"/>
    <col min="22" max="22" width="10.7109375" customWidth="1" collapsed="1"/>
    <col min="23" max="28" width="8.85546875" hidden="1" customWidth="1" outlineLevel="1"/>
    <col min="29" max="29" width="10.7109375" hidden="1" customWidth="1" outlineLevel="1"/>
    <col min="30" max="30" width="10.7109375" customWidth="1" collapsed="1"/>
    <col min="31" max="32" width="0" hidden="1" customWidth="1" outlineLevel="1"/>
    <col min="33" max="33" width="10.7109375" customWidth="1" collapsed="1"/>
    <col min="34" max="35" width="11.42578125" hidden="1" customWidth="1" outlineLevel="1"/>
    <col min="36" max="36" width="10.7109375" customWidth="1" collapsed="1"/>
    <col min="37" max="38" width="11.42578125" hidden="1" customWidth="1" outlineLevel="1"/>
    <col min="39" max="39" width="10.7109375" customWidth="1" collapsed="1"/>
    <col min="40" max="41" width="11.42578125" hidden="1" customWidth="1" outlineLevel="1"/>
    <col min="42" max="42" width="10.7109375" customWidth="1" collapsed="1"/>
    <col min="43" max="44" width="11.42578125" hidden="1" customWidth="1" outlineLevel="1"/>
    <col min="45" max="45" width="10.7109375" customWidth="1" collapsed="1"/>
    <col min="46" max="47" width="11.42578125" hidden="1" customWidth="1" outlineLevel="1"/>
    <col min="48" max="48" width="10.7109375" customWidth="1" collapsed="1"/>
    <col min="49" max="50" width="11.42578125" hidden="1" customWidth="1" outlineLevel="1"/>
    <col min="51" max="51" width="10.7109375" customWidth="1" collapsed="1"/>
    <col min="52" max="53" width="11.42578125" hidden="1" customWidth="1" outlineLevel="1"/>
    <col min="54" max="54" width="10.7109375" customWidth="1" collapsed="1"/>
    <col min="55" max="56" width="11.42578125" hidden="1" customWidth="1" outlineLevel="1"/>
    <col min="57" max="57" width="11.42578125" collapsed="1"/>
  </cols>
  <sheetData>
    <row r="1" spans="1:56" ht="45" x14ac:dyDescent="0.25">
      <c r="A1" t="s">
        <v>4</v>
      </c>
      <c r="B1" t="s">
        <v>5</v>
      </c>
      <c r="C1" t="s">
        <v>9</v>
      </c>
      <c r="D1" t="s">
        <v>301</v>
      </c>
      <c r="E1" t="s">
        <v>329</v>
      </c>
      <c r="F1" t="s">
        <v>37</v>
      </c>
      <c r="G1" t="s">
        <v>6</v>
      </c>
      <c r="H1" t="s">
        <v>7</v>
      </c>
      <c r="I1" t="s">
        <v>8</v>
      </c>
      <c r="J1" s="12" t="s">
        <v>317</v>
      </c>
      <c r="K1" s="12" t="s">
        <v>315</v>
      </c>
      <c r="L1" s="12" t="s">
        <v>316</v>
      </c>
      <c r="M1" s="12" t="s">
        <v>320</v>
      </c>
      <c r="N1" s="12" t="s">
        <v>324</v>
      </c>
      <c r="O1" s="12" t="s">
        <v>338</v>
      </c>
      <c r="P1" s="9" t="s">
        <v>272</v>
      </c>
      <c r="Q1" s="10" t="s">
        <v>273</v>
      </c>
      <c r="R1" s="10" t="s">
        <v>274</v>
      </c>
      <c r="S1" s="9" t="s">
        <v>271</v>
      </c>
      <c r="T1" s="10" t="s">
        <v>270</v>
      </c>
      <c r="U1" s="10" t="s">
        <v>269</v>
      </c>
      <c r="V1" s="9" t="s">
        <v>266</v>
      </c>
      <c r="W1" s="10" t="s">
        <v>267</v>
      </c>
      <c r="X1" s="10" t="s">
        <v>268</v>
      </c>
      <c r="Y1" s="10" t="s">
        <v>289</v>
      </c>
      <c r="Z1" s="10" t="s">
        <v>290</v>
      </c>
      <c r="AA1" s="10" t="s">
        <v>291</v>
      </c>
      <c r="AB1" s="10" t="s">
        <v>292</v>
      </c>
      <c r="AC1" s="10" t="s">
        <v>293</v>
      </c>
      <c r="AD1" s="9" t="s">
        <v>277</v>
      </c>
      <c r="AE1" s="10" t="s">
        <v>278</v>
      </c>
      <c r="AF1" s="10" t="s">
        <v>279</v>
      </c>
      <c r="AG1" s="9" t="s">
        <v>300</v>
      </c>
      <c r="AH1" t="s">
        <v>306</v>
      </c>
      <c r="AI1" t="s">
        <v>309</v>
      </c>
      <c r="AJ1" s="9" t="s">
        <v>307</v>
      </c>
      <c r="AK1" t="s">
        <v>305</v>
      </c>
      <c r="AL1" t="s">
        <v>308</v>
      </c>
      <c r="AM1" s="9" t="s">
        <v>321</v>
      </c>
      <c r="AN1" t="s">
        <v>322</v>
      </c>
      <c r="AO1" t="s">
        <v>323</v>
      </c>
      <c r="AP1" s="9" t="s">
        <v>327</v>
      </c>
      <c r="AQ1" t="s">
        <v>328</v>
      </c>
      <c r="AR1" t="s">
        <v>323</v>
      </c>
      <c r="AS1" s="9" t="s">
        <v>337</v>
      </c>
      <c r="AT1" t="s">
        <v>336</v>
      </c>
      <c r="AU1" t="s">
        <v>339</v>
      </c>
      <c r="AV1" s="9" t="s">
        <v>340</v>
      </c>
      <c r="AW1" t="s">
        <v>341</v>
      </c>
      <c r="AX1" t="s">
        <v>342</v>
      </c>
      <c r="AY1" s="9" t="s">
        <v>343</v>
      </c>
      <c r="AZ1" t="s">
        <v>344</v>
      </c>
      <c r="BA1" t="s">
        <v>345</v>
      </c>
      <c r="BB1" s="9" t="s">
        <v>346</v>
      </c>
      <c r="BC1" t="s">
        <v>347</v>
      </c>
      <c r="BD1" t="s">
        <v>348</v>
      </c>
    </row>
    <row r="2" spans="1:56" x14ac:dyDescent="0.25">
      <c r="A2" t="s">
        <v>104</v>
      </c>
      <c r="B2" s="5" t="s">
        <v>105</v>
      </c>
      <c r="C2" s="5" t="s">
        <v>10</v>
      </c>
      <c r="D2" s="5"/>
      <c r="E2" s="5"/>
      <c r="F2" s="16">
        <v>42627</v>
      </c>
      <c r="G2" s="5" t="s">
        <v>2</v>
      </c>
      <c r="H2" s="5" t="s">
        <v>11</v>
      </c>
      <c r="I2" s="5" t="s">
        <v>114</v>
      </c>
      <c r="J2">
        <v>12</v>
      </c>
      <c r="K2">
        <v>12</v>
      </c>
      <c r="L2">
        <v>12</v>
      </c>
      <c r="M2" s="5">
        <v>12</v>
      </c>
      <c r="N2" s="5">
        <v>12</v>
      </c>
      <c r="O2" s="5">
        <v>12</v>
      </c>
      <c r="P2">
        <f>Q2-R2</f>
        <v>13</v>
      </c>
      <c r="Q2">
        <v>13</v>
      </c>
      <c r="S2">
        <f>T2-U2</f>
        <v>13</v>
      </c>
      <c r="T2">
        <v>13</v>
      </c>
      <c r="V2">
        <f>W2-X2</f>
        <v>13</v>
      </c>
      <c r="W2">
        <v>13</v>
      </c>
      <c r="Y2">
        <v>3</v>
      </c>
      <c r="Z2">
        <v>2</v>
      </c>
      <c r="AA2">
        <v>1</v>
      </c>
      <c r="AB2">
        <f>SUM(Y2:AA2)</f>
        <v>6</v>
      </c>
      <c r="AC2" s="8">
        <f>IF(AB2=0,"",AB2/W2)</f>
        <v>0.46153846153846156</v>
      </c>
      <c r="AD2">
        <f>AE2-AF2</f>
        <v>13</v>
      </c>
      <c r="AE2">
        <v>13</v>
      </c>
      <c r="AG2">
        <f>AH2-AI2</f>
        <v>13</v>
      </c>
      <c r="AH2">
        <v>13</v>
      </c>
      <c r="AJ2">
        <f>AK2-AL2</f>
        <v>13</v>
      </c>
      <c r="AK2">
        <v>13</v>
      </c>
      <c r="AL2">
        <v>0</v>
      </c>
      <c r="AM2">
        <f>AN2-AO2</f>
        <v>13</v>
      </c>
      <c r="AN2">
        <v>13</v>
      </c>
      <c r="AO2">
        <v>0</v>
      </c>
      <c r="AP2">
        <f>AQ2-AR2</f>
        <v>13</v>
      </c>
      <c r="AQ2">
        <v>13</v>
      </c>
      <c r="AR2">
        <v>0</v>
      </c>
      <c r="AS2">
        <f>AT2-AU2</f>
        <v>13</v>
      </c>
      <c r="AT2">
        <v>13</v>
      </c>
      <c r="AU2">
        <v>0</v>
      </c>
      <c r="AV2">
        <f>AW2-AX2</f>
        <v>13</v>
      </c>
      <c r="AW2">
        <v>13</v>
      </c>
      <c r="AX2">
        <v>0</v>
      </c>
      <c r="AY2">
        <f>AZ2-BA2</f>
        <v>0</v>
      </c>
      <c r="BB2">
        <f>BC2-BD2</f>
        <v>13</v>
      </c>
      <c r="BC2">
        <v>13</v>
      </c>
    </row>
    <row r="3" spans="1:56" x14ac:dyDescent="0.25">
      <c r="A3" t="s">
        <v>104</v>
      </c>
      <c r="B3" s="5" t="s">
        <v>106</v>
      </c>
      <c r="C3" s="5" t="s">
        <v>10</v>
      </c>
      <c r="D3" s="5"/>
      <c r="E3" s="5"/>
      <c r="F3" s="16">
        <v>42627</v>
      </c>
      <c r="G3" s="5" t="s">
        <v>2</v>
      </c>
      <c r="H3" s="5" t="s">
        <v>11</v>
      </c>
      <c r="I3" s="5" t="s">
        <v>115</v>
      </c>
      <c r="J3">
        <v>98</v>
      </c>
      <c r="K3">
        <v>98</v>
      </c>
      <c r="L3">
        <v>98</v>
      </c>
      <c r="M3" s="5">
        <v>98</v>
      </c>
      <c r="N3" s="5">
        <v>98</v>
      </c>
      <c r="O3" s="5">
        <v>98</v>
      </c>
      <c r="P3">
        <f>Q3-R3</f>
        <v>89</v>
      </c>
      <c r="Q3">
        <v>91</v>
      </c>
      <c r="R3">
        <v>2</v>
      </c>
      <c r="S3">
        <f>T3-U3</f>
        <v>90</v>
      </c>
      <c r="T3">
        <v>92</v>
      </c>
      <c r="U3">
        <v>2</v>
      </c>
      <c r="V3">
        <f>W3-X3</f>
        <v>114</v>
      </c>
      <c r="W3">
        <v>116</v>
      </c>
      <c r="X3">
        <v>2</v>
      </c>
      <c r="Y3">
        <v>13</v>
      </c>
      <c r="Z3">
        <v>5</v>
      </c>
      <c r="AA3">
        <v>4</v>
      </c>
      <c r="AB3">
        <f>SUM(Y3:AA3)</f>
        <v>22</v>
      </c>
      <c r="AC3" s="8">
        <f>IF(AB3=0,"",AB3/W3)</f>
        <v>0.18965517241379309</v>
      </c>
      <c r="AD3">
        <f>AE3-AF3</f>
        <v>133</v>
      </c>
      <c r="AE3">
        <v>135</v>
      </c>
      <c r="AF3">
        <v>2</v>
      </c>
      <c r="AG3">
        <f>AH3-AI3</f>
        <v>152</v>
      </c>
      <c r="AH3">
        <v>156</v>
      </c>
      <c r="AI3">
        <v>4</v>
      </c>
      <c r="AJ3">
        <f>AK3-AL3</f>
        <v>141</v>
      </c>
      <c r="AK3">
        <v>145</v>
      </c>
      <c r="AL3">
        <v>4</v>
      </c>
      <c r="AM3">
        <f>AN3-AO3</f>
        <v>138</v>
      </c>
      <c r="AN3">
        <v>146</v>
      </c>
      <c r="AO3">
        <v>8</v>
      </c>
      <c r="AP3">
        <f>AQ3-AR3</f>
        <v>144</v>
      </c>
      <c r="AQ3">
        <v>152</v>
      </c>
      <c r="AR3">
        <v>8</v>
      </c>
      <c r="AS3">
        <f>AT3-AU3</f>
        <v>142</v>
      </c>
      <c r="AT3">
        <v>150</v>
      </c>
      <c r="AU3">
        <v>8</v>
      </c>
      <c r="AV3">
        <f>AW3-AX3</f>
        <v>144</v>
      </c>
      <c r="AW3">
        <v>152</v>
      </c>
      <c r="AX3">
        <v>8</v>
      </c>
      <c r="AY3">
        <f>AZ3-BA3</f>
        <v>0</v>
      </c>
      <c r="BB3">
        <f>BC3-BD3</f>
        <v>145</v>
      </c>
      <c r="BC3">
        <v>153</v>
      </c>
      <c r="BD3">
        <v>8</v>
      </c>
    </row>
    <row r="4" spans="1:56" x14ac:dyDescent="0.25">
      <c r="A4" t="s">
        <v>104</v>
      </c>
      <c r="B4" s="5" t="s">
        <v>106</v>
      </c>
      <c r="C4" s="5" t="s">
        <v>10</v>
      </c>
      <c r="D4" s="5"/>
      <c r="E4" s="5"/>
      <c r="F4" s="16">
        <v>42627</v>
      </c>
      <c r="G4" s="5" t="s">
        <v>2</v>
      </c>
      <c r="H4" s="5" t="s">
        <v>11</v>
      </c>
      <c r="I4" s="5" t="s">
        <v>116</v>
      </c>
      <c r="J4">
        <v>129</v>
      </c>
      <c r="K4">
        <v>129</v>
      </c>
      <c r="L4">
        <v>129</v>
      </c>
      <c r="M4" s="5">
        <v>129</v>
      </c>
      <c r="N4" s="5">
        <v>129</v>
      </c>
      <c r="O4" s="5">
        <v>129</v>
      </c>
      <c r="P4">
        <f>Q4-R4</f>
        <v>127</v>
      </c>
      <c r="Q4">
        <v>133</v>
      </c>
      <c r="R4">
        <v>6</v>
      </c>
      <c r="S4">
        <f>T4-U4</f>
        <v>128</v>
      </c>
      <c r="T4">
        <v>134</v>
      </c>
      <c r="U4">
        <v>6</v>
      </c>
      <c r="V4">
        <f>W4-X4</f>
        <v>134</v>
      </c>
      <c r="W4">
        <v>137</v>
      </c>
      <c r="X4">
        <v>3</v>
      </c>
      <c r="Y4">
        <v>25</v>
      </c>
      <c r="Z4">
        <v>17</v>
      </c>
      <c r="AA4">
        <v>2</v>
      </c>
      <c r="AB4">
        <f>SUM(Y4:AA4)</f>
        <v>44</v>
      </c>
      <c r="AC4" s="8">
        <f>IF(AB4=0,"",AB4/W4)</f>
        <v>0.32116788321167883</v>
      </c>
      <c r="AD4">
        <f>AE4-AF4</f>
        <v>133</v>
      </c>
      <c r="AE4">
        <v>136</v>
      </c>
      <c r="AF4">
        <v>3</v>
      </c>
      <c r="AG4">
        <f>AH4-AI4</f>
        <v>124</v>
      </c>
      <c r="AH4">
        <v>126</v>
      </c>
      <c r="AI4">
        <v>2</v>
      </c>
      <c r="AJ4">
        <f>AK4-AL4</f>
        <v>121</v>
      </c>
      <c r="AK4">
        <v>123</v>
      </c>
      <c r="AL4">
        <v>2</v>
      </c>
      <c r="AM4">
        <f>AN4-AO4</f>
        <v>130</v>
      </c>
      <c r="AN4">
        <v>132</v>
      </c>
      <c r="AO4">
        <v>2</v>
      </c>
      <c r="AP4">
        <f>AQ4-AR4</f>
        <v>129</v>
      </c>
      <c r="AQ4">
        <v>132</v>
      </c>
      <c r="AR4">
        <v>3</v>
      </c>
      <c r="AS4">
        <f>AT4-AU4</f>
        <v>126</v>
      </c>
      <c r="AT4">
        <v>128</v>
      </c>
      <c r="AU4">
        <v>2</v>
      </c>
      <c r="AV4">
        <f>AW4-AX4</f>
        <v>122</v>
      </c>
      <c r="AW4">
        <v>129</v>
      </c>
      <c r="AX4">
        <v>7</v>
      </c>
      <c r="AY4">
        <f>AZ4-BA4</f>
        <v>0</v>
      </c>
      <c r="BB4">
        <f>BC4-BD4</f>
        <v>131</v>
      </c>
      <c r="BC4">
        <v>138</v>
      </c>
      <c r="BD4">
        <v>7</v>
      </c>
    </row>
    <row r="5" spans="1:56" x14ac:dyDescent="0.25">
      <c r="A5" t="s">
        <v>104</v>
      </c>
      <c r="B5" s="5" t="s">
        <v>106</v>
      </c>
      <c r="C5" s="5" t="s">
        <v>10</v>
      </c>
      <c r="D5" s="5"/>
      <c r="E5" s="5"/>
      <c r="F5" s="16">
        <v>42627</v>
      </c>
      <c r="G5" s="5" t="s">
        <v>2</v>
      </c>
      <c r="H5" s="5" t="s">
        <v>11</v>
      </c>
      <c r="I5" s="5" t="s">
        <v>137</v>
      </c>
      <c r="J5">
        <v>80</v>
      </c>
      <c r="K5">
        <v>80</v>
      </c>
      <c r="L5">
        <v>80</v>
      </c>
      <c r="M5" s="5">
        <v>80</v>
      </c>
      <c r="N5" s="5">
        <v>80</v>
      </c>
      <c r="O5" s="5">
        <v>80</v>
      </c>
      <c r="P5">
        <f>Q5-R5</f>
        <v>0</v>
      </c>
      <c r="S5">
        <f>T5-U5</f>
        <v>0</v>
      </c>
      <c r="V5">
        <f>W5-X5</f>
        <v>0</v>
      </c>
      <c r="AB5">
        <f>SUM(Y5:AA5)</f>
        <v>0</v>
      </c>
      <c r="AC5" s="8" t="str">
        <f>IF(AB5=0,"",AB5/W5)</f>
        <v/>
      </c>
      <c r="AD5">
        <f>AE5-AF5</f>
        <v>0</v>
      </c>
      <c r="AG5">
        <f>AH5-AI5</f>
        <v>0</v>
      </c>
      <c r="AJ5">
        <f>AK5-AL5</f>
        <v>26</v>
      </c>
      <c r="AK5">
        <v>45</v>
      </c>
      <c r="AL5">
        <v>19</v>
      </c>
      <c r="AM5">
        <f>AN5-AO5</f>
        <v>41</v>
      </c>
      <c r="AN5">
        <v>70</v>
      </c>
      <c r="AO5">
        <v>29</v>
      </c>
      <c r="AP5">
        <f>AQ5-AR5</f>
        <v>40</v>
      </c>
      <c r="AQ5">
        <v>72</v>
      </c>
      <c r="AR5">
        <v>32</v>
      </c>
      <c r="AS5">
        <f>AT5-AU5</f>
        <v>42</v>
      </c>
      <c r="AT5">
        <v>73</v>
      </c>
      <c r="AU5">
        <v>31</v>
      </c>
      <c r="AV5">
        <f>AW5-AX5</f>
        <v>42</v>
      </c>
      <c r="AW5">
        <v>71</v>
      </c>
      <c r="AX5">
        <v>29</v>
      </c>
      <c r="AY5">
        <f>AZ5-BA5</f>
        <v>0</v>
      </c>
      <c r="BB5">
        <f>BC5-BD5</f>
        <v>42</v>
      </c>
      <c r="BC5">
        <v>71</v>
      </c>
      <c r="BD5">
        <v>29</v>
      </c>
    </row>
    <row r="6" spans="1:56" x14ac:dyDescent="0.25">
      <c r="A6" t="s">
        <v>104</v>
      </c>
      <c r="B6" s="5" t="s">
        <v>106</v>
      </c>
      <c r="C6" s="5" t="s">
        <v>29</v>
      </c>
      <c r="D6" s="5"/>
      <c r="E6" s="5"/>
      <c r="F6" s="16">
        <v>42627</v>
      </c>
      <c r="G6" s="5" t="s">
        <v>16</v>
      </c>
      <c r="H6" s="5" t="s">
        <v>13</v>
      </c>
      <c r="I6" s="5" t="s">
        <v>136</v>
      </c>
      <c r="J6">
        <v>600</v>
      </c>
      <c r="K6">
        <v>600</v>
      </c>
      <c r="L6" s="11">
        <v>500</v>
      </c>
      <c r="M6" s="5">
        <v>500</v>
      </c>
      <c r="N6" s="5">
        <v>500</v>
      </c>
      <c r="O6" s="5">
        <v>150</v>
      </c>
      <c r="P6">
        <f>Q6-R6</f>
        <v>0</v>
      </c>
      <c r="S6">
        <f>T6-U6</f>
        <v>0</v>
      </c>
      <c r="V6">
        <f>W6-X6</f>
        <v>0</v>
      </c>
      <c r="AB6">
        <f>SUM(Y6:AA6)</f>
        <v>0</v>
      </c>
      <c r="AC6" s="8" t="str">
        <f>IF(AB6=0,"",AB6/W6)</f>
        <v/>
      </c>
      <c r="AD6">
        <f>AE6-AF6</f>
        <v>0</v>
      </c>
      <c r="AG6">
        <f>AH6-AI6</f>
        <v>0</v>
      </c>
      <c r="AJ6">
        <f>AK6-AL6</f>
        <v>0</v>
      </c>
      <c r="AM6">
        <f>AN6-AO6</f>
        <v>0</v>
      </c>
      <c r="AP6">
        <f>AQ6-AR6</f>
        <v>0</v>
      </c>
      <c r="AS6">
        <f>AT6-AU6</f>
        <v>0</v>
      </c>
      <c r="AV6">
        <f>AW6-AX6</f>
        <v>0</v>
      </c>
      <c r="AY6">
        <f>AZ6-BA6</f>
        <v>0</v>
      </c>
      <c r="BB6">
        <f>BC6-BD6</f>
        <v>0</v>
      </c>
    </row>
    <row r="7" spans="1:56" x14ac:dyDescent="0.25">
      <c r="A7" t="s">
        <v>104</v>
      </c>
      <c r="B7" s="5" t="s">
        <v>107</v>
      </c>
      <c r="C7" s="5" t="s">
        <v>10</v>
      </c>
      <c r="D7" s="5"/>
      <c r="E7" s="5"/>
      <c r="F7" s="16">
        <v>42627</v>
      </c>
      <c r="G7" s="5" t="s">
        <v>16</v>
      </c>
      <c r="H7" s="5" t="s">
        <v>13</v>
      </c>
      <c r="I7" s="5" t="s">
        <v>123</v>
      </c>
      <c r="J7">
        <v>1920</v>
      </c>
      <c r="K7">
        <v>1920</v>
      </c>
      <c r="L7">
        <v>1300</v>
      </c>
      <c r="M7" s="5">
        <v>1300</v>
      </c>
      <c r="N7" s="5">
        <v>1300</v>
      </c>
      <c r="O7" s="5">
        <v>1300</v>
      </c>
      <c r="P7">
        <f>Q7-R7</f>
        <v>1974</v>
      </c>
      <c r="Q7">
        <v>1974</v>
      </c>
      <c r="S7">
        <f>T7-U7</f>
        <v>1671</v>
      </c>
      <c r="T7">
        <v>1671</v>
      </c>
      <c r="V7">
        <f>W7-X7</f>
        <v>1527</v>
      </c>
      <c r="W7">
        <v>1527</v>
      </c>
      <c r="AB7">
        <f>SUM(Y7:AA7)</f>
        <v>0</v>
      </c>
      <c r="AC7" s="8" t="str">
        <f>IF(AB7=0,"",AB7/W7)</f>
        <v/>
      </c>
      <c r="AD7">
        <f>AE7-AF7</f>
        <v>1326</v>
      </c>
      <c r="AE7">
        <v>1326</v>
      </c>
      <c r="AG7">
        <f>AH7-AI7</f>
        <v>1292</v>
      </c>
      <c r="AH7">
        <v>1292</v>
      </c>
      <c r="AJ7">
        <f>AK7-AL7</f>
        <v>1237</v>
      </c>
      <c r="AK7">
        <v>1237</v>
      </c>
      <c r="AM7">
        <f>AN7-AO7</f>
        <v>1187</v>
      </c>
      <c r="AN7">
        <v>1187</v>
      </c>
      <c r="AP7">
        <f>AQ7-AR7</f>
        <v>1276</v>
      </c>
      <c r="AQ7">
        <v>1276</v>
      </c>
      <c r="AS7">
        <f>AT7-AU7</f>
        <v>1138</v>
      </c>
      <c r="AT7">
        <v>1138</v>
      </c>
      <c r="AV7">
        <f>AW7-AX7</f>
        <v>1065</v>
      </c>
      <c r="AW7">
        <v>1065</v>
      </c>
      <c r="AY7">
        <f>AZ7-BA7</f>
        <v>1040</v>
      </c>
      <c r="AZ7">
        <v>1040</v>
      </c>
      <c r="BB7">
        <f>BC7-BD7</f>
        <v>976</v>
      </c>
      <c r="BC7">
        <v>976</v>
      </c>
    </row>
    <row r="8" spans="1:56" x14ac:dyDescent="0.25">
      <c r="A8" t="s">
        <v>104</v>
      </c>
      <c r="B8" s="5" t="s">
        <v>107</v>
      </c>
      <c r="C8" s="5" t="s">
        <v>10</v>
      </c>
      <c r="D8" s="5"/>
      <c r="E8" s="5"/>
      <c r="F8" s="16">
        <v>42627</v>
      </c>
      <c r="G8" s="5" t="s">
        <v>2</v>
      </c>
      <c r="H8" s="5" t="s">
        <v>13</v>
      </c>
      <c r="I8" s="5" t="s">
        <v>138</v>
      </c>
      <c r="J8">
        <v>900</v>
      </c>
      <c r="K8">
        <v>912</v>
      </c>
      <c r="L8">
        <v>912</v>
      </c>
      <c r="M8" s="5">
        <v>912</v>
      </c>
      <c r="N8" s="5">
        <v>800</v>
      </c>
      <c r="O8" s="5">
        <v>912</v>
      </c>
      <c r="P8">
        <f>Q8-R8</f>
        <v>0</v>
      </c>
      <c r="S8">
        <f>T8-U8</f>
        <v>0</v>
      </c>
      <c r="V8">
        <f>W8-X8</f>
        <v>0</v>
      </c>
      <c r="AB8">
        <f>SUM(Y8:AA8)</f>
        <v>0</v>
      </c>
      <c r="AC8" s="8" t="str">
        <f>IF(AB8=0,"",AB8/W8)</f>
        <v/>
      </c>
      <c r="AD8">
        <f>AE8-AF8</f>
        <v>0</v>
      </c>
      <c r="AG8">
        <f>AH8-AI8</f>
        <v>0</v>
      </c>
      <c r="AJ8">
        <f>AK8-AL8</f>
        <v>34</v>
      </c>
      <c r="AK8">
        <v>34</v>
      </c>
      <c r="AL8">
        <v>0</v>
      </c>
      <c r="AM8">
        <f>AN8-AO8</f>
        <v>411</v>
      </c>
      <c r="AN8">
        <v>411</v>
      </c>
      <c r="AO8">
        <v>0</v>
      </c>
      <c r="AP8">
        <f>AQ8-AR8</f>
        <v>551</v>
      </c>
      <c r="AQ8">
        <v>551</v>
      </c>
      <c r="AR8">
        <v>0</v>
      </c>
      <c r="AS8">
        <f>AT8-AU8</f>
        <v>585</v>
      </c>
      <c r="AT8">
        <v>585</v>
      </c>
      <c r="AU8">
        <v>0</v>
      </c>
      <c r="AV8">
        <f>AW8-AX8</f>
        <v>595</v>
      </c>
      <c r="AW8">
        <v>595</v>
      </c>
      <c r="AX8">
        <v>0</v>
      </c>
      <c r="AY8">
        <f>AZ8-BA8</f>
        <v>0</v>
      </c>
      <c r="BB8">
        <f>BC8-BD8</f>
        <v>610</v>
      </c>
      <c r="BC8">
        <v>610</v>
      </c>
    </row>
    <row r="9" spans="1:56" x14ac:dyDescent="0.25">
      <c r="A9" t="s">
        <v>104</v>
      </c>
      <c r="B9" s="5" t="s">
        <v>107</v>
      </c>
      <c r="C9" s="5" t="s">
        <v>10</v>
      </c>
      <c r="D9" s="5"/>
      <c r="E9" s="5"/>
      <c r="F9" s="16">
        <v>42627</v>
      </c>
      <c r="G9" s="5" t="s">
        <v>2</v>
      </c>
      <c r="H9" s="5" t="s">
        <v>13</v>
      </c>
      <c r="I9" s="5" t="s">
        <v>118</v>
      </c>
      <c r="J9">
        <v>650</v>
      </c>
      <c r="K9">
        <v>650</v>
      </c>
      <c r="L9">
        <v>650</v>
      </c>
      <c r="M9" s="5">
        <v>650</v>
      </c>
      <c r="N9" s="5">
        <v>648</v>
      </c>
      <c r="O9" s="5">
        <v>648</v>
      </c>
      <c r="P9">
        <f>Q9-R9</f>
        <v>0</v>
      </c>
      <c r="S9">
        <f>T9-U9</f>
        <v>0</v>
      </c>
      <c r="V9">
        <f>W9-X9</f>
        <v>0</v>
      </c>
      <c r="AB9">
        <f>SUM(Y9:AA9)</f>
        <v>0</v>
      </c>
      <c r="AC9" s="8" t="str">
        <f>IF(AB9=0,"",AB9/W9)</f>
        <v/>
      </c>
      <c r="AD9">
        <f>AE9-AF9</f>
        <v>0</v>
      </c>
      <c r="AG9">
        <f>AH9-AI9</f>
        <v>0</v>
      </c>
      <c r="AJ9">
        <f>AK9-AL9</f>
        <v>0</v>
      </c>
      <c r="AM9">
        <f>AN9-AO9</f>
        <v>0</v>
      </c>
      <c r="AP9">
        <f>AQ9-AR9</f>
        <v>125</v>
      </c>
      <c r="AQ9">
        <v>125</v>
      </c>
      <c r="AR9">
        <v>0</v>
      </c>
      <c r="AS9">
        <f>AT9-AU9</f>
        <v>433</v>
      </c>
      <c r="AT9">
        <v>433</v>
      </c>
      <c r="AU9">
        <v>0</v>
      </c>
      <c r="AV9">
        <f>AW9-AX9</f>
        <v>556</v>
      </c>
      <c r="AW9">
        <v>556</v>
      </c>
      <c r="AY9">
        <f>AZ9-BA9</f>
        <v>0</v>
      </c>
      <c r="BB9">
        <f>BC9-BD9</f>
        <v>586</v>
      </c>
      <c r="BC9">
        <v>592</v>
      </c>
      <c r="BD9">
        <v>6</v>
      </c>
    </row>
    <row r="10" spans="1:56" x14ac:dyDescent="0.25">
      <c r="A10" t="s">
        <v>104</v>
      </c>
      <c r="B10" s="5" t="s">
        <v>107</v>
      </c>
      <c r="C10" s="5" t="s">
        <v>10</v>
      </c>
      <c r="D10" s="5"/>
      <c r="E10" s="5"/>
      <c r="F10" s="16">
        <v>42627</v>
      </c>
      <c r="G10" s="5" t="s">
        <v>2</v>
      </c>
      <c r="H10" s="5" t="s">
        <v>13</v>
      </c>
      <c r="I10" s="5" t="s">
        <v>121</v>
      </c>
      <c r="J10">
        <v>288</v>
      </c>
      <c r="K10">
        <v>288</v>
      </c>
      <c r="L10">
        <v>288</v>
      </c>
      <c r="M10" s="5">
        <v>288</v>
      </c>
      <c r="N10" s="5">
        <v>288</v>
      </c>
      <c r="O10" s="5">
        <v>470</v>
      </c>
      <c r="P10">
        <f>Q10-R10</f>
        <v>291</v>
      </c>
      <c r="Q10">
        <v>293</v>
      </c>
      <c r="R10">
        <v>2</v>
      </c>
      <c r="S10">
        <f>T10-U10</f>
        <v>292</v>
      </c>
      <c r="T10">
        <v>294</v>
      </c>
      <c r="U10">
        <v>2</v>
      </c>
      <c r="V10">
        <f>W10-X10</f>
        <v>289</v>
      </c>
      <c r="W10">
        <v>292</v>
      </c>
      <c r="X10">
        <v>3</v>
      </c>
      <c r="Y10">
        <v>10</v>
      </c>
      <c r="Z10">
        <v>13</v>
      </c>
      <c r="AA10">
        <v>4</v>
      </c>
      <c r="AB10">
        <f>SUM(Y10:AA10)</f>
        <v>27</v>
      </c>
      <c r="AC10" s="8">
        <f>IF(AB10=0,"",AB10/W10)</f>
        <v>9.2465753424657529E-2</v>
      </c>
      <c r="AD10">
        <f>AE10-AF10</f>
        <v>289</v>
      </c>
      <c r="AE10">
        <v>292</v>
      </c>
      <c r="AF10">
        <v>3</v>
      </c>
      <c r="AG10">
        <f>AH10-AI10</f>
        <v>288</v>
      </c>
      <c r="AH10">
        <v>294</v>
      </c>
      <c r="AI10">
        <v>6</v>
      </c>
      <c r="AJ10">
        <f>AK10-AL10</f>
        <v>291</v>
      </c>
      <c r="AK10">
        <v>298</v>
      </c>
      <c r="AL10">
        <v>7</v>
      </c>
      <c r="AM10">
        <f>AN10-AO10</f>
        <v>286</v>
      </c>
      <c r="AN10">
        <v>294</v>
      </c>
      <c r="AO10">
        <v>8</v>
      </c>
      <c r="AP10">
        <f>AQ10-AR10</f>
        <v>286</v>
      </c>
      <c r="AQ10">
        <v>294</v>
      </c>
      <c r="AR10">
        <v>8</v>
      </c>
      <c r="AS10">
        <f>AT10-AU10</f>
        <v>432</v>
      </c>
      <c r="AT10">
        <v>440</v>
      </c>
      <c r="AU10">
        <v>8</v>
      </c>
      <c r="AV10">
        <f>AW10-AX10</f>
        <v>464</v>
      </c>
      <c r="AW10">
        <v>465</v>
      </c>
      <c r="AX10">
        <v>1</v>
      </c>
      <c r="AY10">
        <f>AZ10-BA10</f>
        <v>0</v>
      </c>
      <c r="BB10">
        <f>BC10-BD10</f>
        <v>464</v>
      </c>
      <c r="BC10">
        <v>468</v>
      </c>
      <c r="BD10">
        <v>4</v>
      </c>
    </row>
    <row r="11" spans="1:56" x14ac:dyDescent="0.25">
      <c r="A11" t="s">
        <v>104</v>
      </c>
      <c r="B11" s="5" t="s">
        <v>107</v>
      </c>
      <c r="C11" s="5" t="s">
        <v>10</v>
      </c>
      <c r="D11" s="5"/>
      <c r="E11" s="5"/>
      <c r="F11" s="16">
        <v>42627</v>
      </c>
      <c r="G11" s="5" t="s">
        <v>2</v>
      </c>
      <c r="H11" s="5" t="s">
        <v>11</v>
      </c>
      <c r="I11" s="5" t="s">
        <v>120</v>
      </c>
      <c r="J11">
        <v>232</v>
      </c>
      <c r="K11">
        <v>232</v>
      </c>
      <c r="L11">
        <v>232</v>
      </c>
      <c r="M11" s="5">
        <v>232</v>
      </c>
      <c r="N11" s="5">
        <v>232</v>
      </c>
      <c r="O11" s="5">
        <v>232</v>
      </c>
      <c r="P11">
        <f>Q11-R11</f>
        <v>220</v>
      </c>
      <c r="Q11">
        <v>231</v>
      </c>
      <c r="R11">
        <v>11</v>
      </c>
      <c r="S11">
        <f>T11-U11</f>
        <v>220</v>
      </c>
      <c r="T11">
        <v>231</v>
      </c>
      <c r="U11">
        <v>11</v>
      </c>
      <c r="V11">
        <f>W11-X11</f>
        <v>220</v>
      </c>
      <c r="W11">
        <v>227</v>
      </c>
      <c r="X11">
        <v>7</v>
      </c>
      <c r="Y11">
        <v>32</v>
      </c>
      <c r="Z11">
        <v>43</v>
      </c>
      <c r="AA11">
        <v>6</v>
      </c>
      <c r="AB11">
        <f>SUM(Y11:AA11)</f>
        <v>81</v>
      </c>
      <c r="AC11" s="8">
        <f>IF(AB11=0,"",AB11/W11)</f>
        <v>0.35682819383259912</v>
      </c>
      <c r="AD11">
        <f>AE11-AF11</f>
        <v>205</v>
      </c>
      <c r="AE11">
        <v>212</v>
      </c>
      <c r="AF11">
        <v>7</v>
      </c>
      <c r="AG11">
        <f>AH11-AI11</f>
        <v>206</v>
      </c>
      <c r="AH11">
        <v>213</v>
      </c>
      <c r="AI11">
        <v>7</v>
      </c>
      <c r="AJ11">
        <f>AK11-AL11</f>
        <v>218</v>
      </c>
      <c r="AK11">
        <v>229</v>
      </c>
      <c r="AL11">
        <v>11</v>
      </c>
      <c r="AM11">
        <f>AN11-AO11</f>
        <v>217</v>
      </c>
      <c r="AN11">
        <v>228</v>
      </c>
      <c r="AO11">
        <v>11</v>
      </c>
      <c r="AP11">
        <f>AQ11-AR11</f>
        <v>212</v>
      </c>
      <c r="AQ11">
        <v>228</v>
      </c>
      <c r="AR11">
        <v>16</v>
      </c>
      <c r="AS11">
        <f>AT11-AU11</f>
        <v>217</v>
      </c>
      <c r="AT11">
        <v>228</v>
      </c>
      <c r="AU11">
        <v>11</v>
      </c>
      <c r="AV11">
        <f>AW11-AX11</f>
        <v>214</v>
      </c>
      <c r="AW11">
        <v>225</v>
      </c>
      <c r="AX11">
        <v>11</v>
      </c>
      <c r="AY11">
        <f>AZ11-BA11</f>
        <v>0</v>
      </c>
      <c r="BB11">
        <f>BC11-BD11</f>
        <v>209</v>
      </c>
      <c r="BC11">
        <v>225</v>
      </c>
      <c r="BD11">
        <v>16</v>
      </c>
    </row>
    <row r="12" spans="1:56" x14ac:dyDescent="0.25">
      <c r="A12" t="s">
        <v>104</v>
      </c>
      <c r="B12" s="5" t="s">
        <v>107</v>
      </c>
      <c r="C12" s="5" t="s">
        <v>10</v>
      </c>
      <c r="D12" s="5"/>
      <c r="E12" s="5"/>
      <c r="F12" s="16">
        <v>42627</v>
      </c>
      <c r="G12" s="5" t="s">
        <v>16</v>
      </c>
      <c r="H12" s="5" t="s">
        <v>11</v>
      </c>
      <c r="I12" s="5" t="s">
        <v>122</v>
      </c>
      <c r="J12">
        <v>550</v>
      </c>
      <c r="K12">
        <v>550</v>
      </c>
      <c r="L12">
        <v>550</v>
      </c>
      <c r="M12" s="5">
        <v>550</v>
      </c>
      <c r="N12" s="5">
        <v>550</v>
      </c>
      <c r="O12" s="5">
        <v>550</v>
      </c>
      <c r="P12">
        <f>Q12-R12</f>
        <v>550</v>
      </c>
      <c r="Q12">
        <v>550</v>
      </c>
      <c r="S12">
        <f>T12-U12</f>
        <v>529</v>
      </c>
      <c r="T12">
        <v>529</v>
      </c>
      <c r="V12">
        <f>W12-X12</f>
        <v>475</v>
      </c>
      <c r="W12">
        <v>475</v>
      </c>
      <c r="AB12">
        <f>SUM(Y12:AA12)</f>
        <v>0</v>
      </c>
      <c r="AC12" s="8" t="str">
        <f>IF(AB12=0,"",AB12/W12)</f>
        <v/>
      </c>
      <c r="AD12">
        <f>AE12-AF12</f>
        <v>428</v>
      </c>
      <c r="AE12">
        <v>428</v>
      </c>
      <c r="AG12">
        <f>AH12-AI12</f>
        <v>401</v>
      </c>
      <c r="AH12">
        <v>401</v>
      </c>
      <c r="AJ12">
        <f>AK12-AL12</f>
        <v>317</v>
      </c>
      <c r="AK12">
        <v>317</v>
      </c>
      <c r="AM12">
        <f>AN12-AO12</f>
        <v>257</v>
      </c>
      <c r="AN12">
        <v>257</v>
      </c>
      <c r="AP12">
        <f>AQ12-AR12</f>
        <v>190</v>
      </c>
      <c r="AQ12">
        <v>190</v>
      </c>
      <c r="AS12">
        <f>AT12-AU12</f>
        <v>178</v>
      </c>
      <c r="AT12">
        <v>178</v>
      </c>
      <c r="AV12">
        <f>AW12-AX12</f>
        <v>188</v>
      </c>
      <c r="AW12">
        <v>188</v>
      </c>
      <c r="AY12">
        <f>AZ12-BA12</f>
        <v>180</v>
      </c>
      <c r="AZ12">
        <v>180</v>
      </c>
      <c r="BB12">
        <f>BC12-BD12</f>
        <v>167</v>
      </c>
      <c r="BC12">
        <v>167</v>
      </c>
    </row>
    <row r="13" spans="1:56" x14ac:dyDescent="0.25">
      <c r="A13" t="s">
        <v>104</v>
      </c>
      <c r="B13" s="5" t="s">
        <v>107</v>
      </c>
      <c r="C13" s="5" t="s">
        <v>10</v>
      </c>
      <c r="D13" s="5"/>
      <c r="E13" s="5"/>
      <c r="F13" s="16">
        <v>42627</v>
      </c>
      <c r="G13" s="5" t="s">
        <v>2</v>
      </c>
      <c r="H13" s="5" t="s">
        <v>11</v>
      </c>
      <c r="I13" s="5" t="s">
        <v>119</v>
      </c>
      <c r="J13">
        <v>150</v>
      </c>
      <c r="K13">
        <v>150</v>
      </c>
      <c r="L13">
        <v>150</v>
      </c>
      <c r="M13" s="5">
        <v>150</v>
      </c>
      <c r="N13" s="5">
        <v>150</v>
      </c>
      <c r="O13" s="5">
        <v>150</v>
      </c>
      <c r="P13">
        <f>Q13-R13</f>
        <v>111</v>
      </c>
      <c r="Q13">
        <v>155</v>
      </c>
      <c r="R13">
        <v>44</v>
      </c>
      <c r="S13">
        <f>T13-U13</f>
        <v>110</v>
      </c>
      <c r="T13">
        <v>153</v>
      </c>
      <c r="U13">
        <v>43</v>
      </c>
      <c r="V13">
        <f>W13-X13</f>
        <v>113</v>
      </c>
      <c r="W13">
        <v>156</v>
      </c>
      <c r="X13">
        <v>43</v>
      </c>
      <c r="Y13">
        <v>18</v>
      </c>
      <c r="Z13">
        <v>19</v>
      </c>
      <c r="AA13">
        <v>5</v>
      </c>
      <c r="AB13">
        <f>SUM(Y13:AA13)</f>
        <v>42</v>
      </c>
      <c r="AC13" s="8">
        <f>IF(AB13=0,"",AB13/W13)</f>
        <v>0.26923076923076922</v>
      </c>
      <c r="AD13">
        <f>AE13-AF13</f>
        <v>114</v>
      </c>
      <c r="AE13">
        <v>156</v>
      </c>
      <c r="AF13">
        <v>42</v>
      </c>
      <c r="AG13">
        <f>AH13-AI13</f>
        <v>114</v>
      </c>
      <c r="AH13">
        <v>155</v>
      </c>
      <c r="AI13">
        <v>41</v>
      </c>
      <c r="AJ13">
        <f>AK13-AL13</f>
        <v>120</v>
      </c>
      <c r="AK13">
        <v>160</v>
      </c>
      <c r="AL13">
        <v>40</v>
      </c>
      <c r="AM13">
        <f>AN13-AO13</f>
        <v>120</v>
      </c>
      <c r="AN13">
        <v>160</v>
      </c>
      <c r="AO13">
        <v>40</v>
      </c>
      <c r="AP13">
        <f>AQ13-AR13</f>
        <v>120</v>
      </c>
      <c r="AQ13">
        <v>162</v>
      </c>
      <c r="AR13">
        <v>42</v>
      </c>
      <c r="AS13">
        <f>AT13-AU13</f>
        <v>120</v>
      </c>
      <c r="AT13">
        <v>163</v>
      </c>
      <c r="AU13">
        <v>43</v>
      </c>
      <c r="AV13">
        <f>AW13-AX13</f>
        <v>116</v>
      </c>
      <c r="AW13">
        <v>154</v>
      </c>
      <c r="AX13">
        <v>38</v>
      </c>
      <c r="AY13">
        <f>AZ13-BA13</f>
        <v>0</v>
      </c>
      <c r="BB13">
        <f>BC13-BD13</f>
        <v>118</v>
      </c>
      <c r="BC13">
        <v>156</v>
      </c>
      <c r="BD13">
        <v>38</v>
      </c>
    </row>
    <row r="14" spans="1:56" x14ac:dyDescent="0.25">
      <c r="A14" t="s">
        <v>104</v>
      </c>
      <c r="B14" s="5" t="s">
        <v>107</v>
      </c>
      <c r="C14" s="5" t="s">
        <v>10</v>
      </c>
      <c r="D14" s="5"/>
      <c r="E14" s="5"/>
      <c r="F14" s="16">
        <v>42627</v>
      </c>
      <c r="G14" s="5" t="s">
        <v>2</v>
      </c>
      <c r="H14" s="5" t="s">
        <v>11</v>
      </c>
      <c r="I14" s="5" t="s">
        <v>117</v>
      </c>
      <c r="J14">
        <v>25</v>
      </c>
      <c r="K14">
        <v>25</v>
      </c>
      <c r="L14">
        <v>25</v>
      </c>
      <c r="M14" s="5">
        <v>25</v>
      </c>
      <c r="N14" s="5">
        <v>25</v>
      </c>
      <c r="O14" s="5">
        <v>25</v>
      </c>
      <c r="P14">
        <f>Q14-R14</f>
        <v>17</v>
      </c>
      <c r="Q14">
        <v>17</v>
      </c>
      <c r="S14">
        <f>T14-U14</f>
        <v>17</v>
      </c>
      <c r="T14">
        <v>17</v>
      </c>
      <c r="V14">
        <f>W14-X14</f>
        <v>17</v>
      </c>
      <c r="W14">
        <v>17</v>
      </c>
      <c r="Y14">
        <v>1</v>
      </c>
      <c r="Z14">
        <v>1</v>
      </c>
      <c r="AB14">
        <f>SUM(Y14:AA14)</f>
        <v>2</v>
      </c>
      <c r="AC14" s="8">
        <f>IF(AB14=0,"",AB14/W14)</f>
        <v>0.11764705882352941</v>
      </c>
      <c r="AD14">
        <f>AE14-AF14</f>
        <v>17</v>
      </c>
      <c r="AE14">
        <v>17</v>
      </c>
      <c r="AG14">
        <f>AH14-AI14</f>
        <v>17</v>
      </c>
      <c r="AH14">
        <v>17</v>
      </c>
      <c r="AJ14">
        <f>AK14-AL14</f>
        <v>17</v>
      </c>
      <c r="AK14">
        <v>17</v>
      </c>
      <c r="AL14">
        <v>0</v>
      </c>
      <c r="AM14">
        <f>AN14-AO14</f>
        <v>17</v>
      </c>
      <c r="AN14">
        <v>17</v>
      </c>
      <c r="AO14">
        <v>0</v>
      </c>
      <c r="AP14">
        <f>AQ14-AR14</f>
        <v>17</v>
      </c>
      <c r="AQ14">
        <v>17</v>
      </c>
      <c r="AR14">
        <v>0</v>
      </c>
      <c r="AS14">
        <f>AT14-AU14</f>
        <v>17</v>
      </c>
      <c r="AT14">
        <v>17</v>
      </c>
      <c r="AU14">
        <v>0</v>
      </c>
      <c r="AV14">
        <f>AW14-AX14</f>
        <v>17</v>
      </c>
      <c r="AW14">
        <v>17</v>
      </c>
      <c r="AX14">
        <v>0</v>
      </c>
      <c r="AY14">
        <f>AZ14-BA14</f>
        <v>0</v>
      </c>
      <c r="BB14">
        <f>BC14-BD14</f>
        <v>17</v>
      </c>
      <c r="BC14">
        <v>17</v>
      </c>
    </row>
    <row r="15" spans="1:56" x14ac:dyDescent="0.25">
      <c r="A15" t="s">
        <v>104</v>
      </c>
      <c r="B15" s="5" t="s">
        <v>107</v>
      </c>
      <c r="C15" s="5" t="s">
        <v>10</v>
      </c>
      <c r="D15" s="5"/>
      <c r="E15" s="5"/>
      <c r="F15" s="16">
        <v>42627</v>
      </c>
      <c r="G15" s="5" t="s">
        <v>2</v>
      </c>
      <c r="H15" s="5" t="s">
        <v>11</v>
      </c>
      <c r="I15" s="5" t="s">
        <v>118</v>
      </c>
      <c r="J15">
        <v>100</v>
      </c>
      <c r="K15">
        <v>100</v>
      </c>
      <c r="L15">
        <v>100</v>
      </c>
      <c r="M15" s="5">
        <v>100</v>
      </c>
      <c r="N15" s="5">
        <v>100</v>
      </c>
      <c r="O15" s="5">
        <v>100</v>
      </c>
      <c r="P15">
        <f>Q15-R15</f>
        <v>2</v>
      </c>
      <c r="Q15">
        <v>105</v>
      </c>
      <c r="R15">
        <v>103</v>
      </c>
      <c r="S15">
        <f>T15-U15</f>
        <v>2</v>
      </c>
      <c r="T15">
        <v>105</v>
      </c>
      <c r="U15">
        <v>103</v>
      </c>
      <c r="V15">
        <f>W15-X15</f>
        <v>2</v>
      </c>
      <c r="W15">
        <v>105</v>
      </c>
      <c r="X15">
        <v>103</v>
      </c>
      <c r="AB15">
        <f>SUM(Y15:AA15)</f>
        <v>0</v>
      </c>
      <c r="AC15" s="8" t="str">
        <f>IF(AB15=0,"",AB15/W15)</f>
        <v/>
      </c>
      <c r="AD15">
        <f>AE15-AF15</f>
        <v>2</v>
      </c>
      <c r="AE15">
        <v>105</v>
      </c>
      <c r="AF15">
        <v>103</v>
      </c>
      <c r="AG15">
        <f>AH15-AI15</f>
        <v>2</v>
      </c>
      <c r="AH15">
        <v>107</v>
      </c>
      <c r="AI15">
        <v>105</v>
      </c>
      <c r="AJ15">
        <f>AK15-AL15</f>
        <v>2</v>
      </c>
      <c r="AK15">
        <v>107</v>
      </c>
      <c r="AL15">
        <v>105</v>
      </c>
      <c r="AM15">
        <f>AN15-AO15</f>
        <v>2</v>
      </c>
      <c r="AN15">
        <v>105</v>
      </c>
      <c r="AO15">
        <v>103</v>
      </c>
      <c r="AP15">
        <f>AQ15-AR15</f>
        <v>2</v>
      </c>
      <c r="AQ15">
        <v>106</v>
      </c>
      <c r="AR15">
        <v>104</v>
      </c>
      <c r="AS15">
        <f>AT15-AU15</f>
        <v>2</v>
      </c>
      <c r="AT15">
        <v>107</v>
      </c>
      <c r="AU15">
        <v>105</v>
      </c>
      <c r="AV15">
        <f>AW15-AX15</f>
        <v>2</v>
      </c>
      <c r="AW15">
        <v>106</v>
      </c>
      <c r="AX15">
        <v>104</v>
      </c>
      <c r="AY15">
        <f>AZ15-BA15</f>
        <v>0</v>
      </c>
      <c r="BB15">
        <f>BC15-BD15</f>
        <v>2</v>
      </c>
      <c r="BC15">
        <v>99</v>
      </c>
      <c r="BD15">
        <v>97</v>
      </c>
    </row>
    <row r="16" spans="1:56" x14ac:dyDescent="0.25">
      <c r="A16" t="s">
        <v>104</v>
      </c>
      <c r="B16" s="5" t="s">
        <v>107</v>
      </c>
      <c r="C16" s="5" t="s">
        <v>29</v>
      </c>
      <c r="D16" s="5" t="s">
        <v>326</v>
      </c>
      <c r="E16" s="5"/>
      <c r="F16" s="16">
        <v>42627</v>
      </c>
      <c r="G16" s="5" t="s">
        <v>2</v>
      </c>
      <c r="H16" s="5" t="s">
        <v>13</v>
      </c>
      <c r="I16" s="5" t="s">
        <v>121</v>
      </c>
      <c r="J16">
        <v>182</v>
      </c>
      <c r="K16">
        <v>182</v>
      </c>
      <c r="L16">
        <v>182</v>
      </c>
      <c r="M16" s="5">
        <v>182</v>
      </c>
      <c r="N16" s="5">
        <v>182</v>
      </c>
      <c r="O16" s="5">
        <v>0</v>
      </c>
      <c r="P16">
        <f>Q16-R16</f>
        <v>0</v>
      </c>
      <c r="S16">
        <f>T16-U16</f>
        <v>0</v>
      </c>
      <c r="V16">
        <f>W16-X16</f>
        <v>0</v>
      </c>
      <c r="AB16">
        <f>SUM(Y16:AA16)</f>
        <v>0</v>
      </c>
      <c r="AC16" s="8" t="str">
        <f>IF(AB16=0,"",AB16/W16)</f>
        <v/>
      </c>
      <c r="AD16">
        <f>AE16-AF16</f>
        <v>0</v>
      </c>
      <c r="AG16">
        <f>AH16-AI16</f>
        <v>0</v>
      </c>
      <c r="AJ16">
        <f>AK16-AL16</f>
        <v>0</v>
      </c>
      <c r="AM16">
        <f>AN16-AO16</f>
        <v>0</v>
      </c>
      <c r="AP16">
        <f>AQ16-AR16</f>
        <v>0</v>
      </c>
      <c r="AS16">
        <f>AT16-AU16</f>
        <v>0</v>
      </c>
      <c r="AV16">
        <f>AW16-AX16</f>
        <v>0</v>
      </c>
      <c r="AY16">
        <f>AZ16-BA16</f>
        <v>0</v>
      </c>
      <c r="BB16">
        <f>BC16-BD16</f>
        <v>0</v>
      </c>
    </row>
    <row r="17" spans="1:56" x14ac:dyDescent="0.25">
      <c r="A17" t="s">
        <v>104</v>
      </c>
      <c r="B17" s="5" t="s">
        <v>134</v>
      </c>
      <c r="C17" s="5" t="s">
        <v>29</v>
      </c>
      <c r="D17" s="5" t="s">
        <v>326</v>
      </c>
      <c r="E17" s="5"/>
      <c r="F17" s="16">
        <v>42627</v>
      </c>
      <c r="G17" s="5" t="s">
        <v>2</v>
      </c>
      <c r="H17" s="5" t="s">
        <v>13</v>
      </c>
      <c r="I17" s="5" t="s">
        <v>139</v>
      </c>
      <c r="J17">
        <v>192</v>
      </c>
      <c r="K17">
        <v>192</v>
      </c>
      <c r="L17">
        <v>192</v>
      </c>
      <c r="M17" s="5">
        <v>192</v>
      </c>
      <c r="N17" s="5">
        <v>192</v>
      </c>
      <c r="O17" s="5">
        <v>192</v>
      </c>
      <c r="P17">
        <f>Q17-R17</f>
        <v>0</v>
      </c>
      <c r="S17">
        <f>T17-U17</f>
        <v>0</v>
      </c>
      <c r="V17">
        <f>W17-X17</f>
        <v>0</v>
      </c>
      <c r="AB17">
        <f>SUM(Y17:AA17)</f>
        <v>0</v>
      </c>
      <c r="AC17" s="8" t="str">
        <f>IF(AB17=0,"",AB17/W17)</f>
        <v/>
      </c>
      <c r="AD17">
        <f>AE17-AF17</f>
        <v>0</v>
      </c>
      <c r="AG17">
        <f>AH17-AI17</f>
        <v>0</v>
      </c>
      <c r="AJ17">
        <f>AK17-AL17</f>
        <v>0</v>
      </c>
      <c r="AM17">
        <f>AN17-AO17</f>
        <v>0</v>
      </c>
      <c r="AP17">
        <f>AQ17-AR17</f>
        <v>0</v>
      </c>
      <c r="AS17">
        <f>AT17-AU17</f>
        <v>0</v>
      </c>
      <c r="AV17">
        <f>AW17-AX17</f>
        <v>0</v>
      </c>
      <c r="AY17">
        <f>AZ17-BA17</f>
        <v>0</v>
      </c>
      <c r="BB17">
        <f>BC17-BD17</f>
        <v>0</v>
      </c>
    </row>
    <row r="18" spans="1:56" x14ac:dyDescent="0.25">
      <c r="A18" t="s">
        <v>104</v>
      </c>
      <c r="B18" s="5" t="s">
        <v>108</v>
      </c>
      <c r="C18" s="5" t="s">
        <v>10</v>
      </c>
      <c r="D18" s="5"/>
      <c r="E18" s="5" t="s">
        <v>326</v>
      </c>
      <c r="F18" s="16">
        <v>42627</v>
      </c>
      <c r="G18" s="5" t="s">
        <v>16</v>
      </c>
      <c r="H18" s="5" t="s">
        <v>11</v>
      </c>
      <c r="I18" s="5" t="s">
        <v>124</v>
      </c>
      <c r="J18">
        <v>60</v>
      </c>
      <c r="K18">
        <v>60</v>
      </c>
      <c r="L18">
        <v>60</v>
      </c>
      <c r="M18" s="5">
        <v>60</v>
      </c>
      <c r="N18" s="5">
        <v>60</v>
      </c>
      <c r="O18" s="5">
        <v>0</v>
      </c>
      <c r="P18">
        <f>Q18-R18</f>
        <v>62</v>
      </c>
      <c r="Q18">
        <v>62</v>
      </c>
      <c r="S18">
        <f>T18-U18</f>
        <v>62</v>
      </c>
      <c r="T18">
        <v>62</v>
      </c>
      <c r="V18">
        <f>W18-X18</f>
        <v>62</v>
      </c>
      <c r="W18">
        <v>62</v>
      </c>
      <c r="AB18">
        <f>SUM(Y18:AA18)</f>
        <v>0</v>
      </c>
      <c r="AC18" s="8" t="str">
        <f>IF(AB18=0,"",AB18/W18)</f>
        <v/>
      </c>
      <c r="AD18">
        <f>AE18-AF18</f>
        <v>62</v>
      </c>
      <c r="AE18">
        <v>62</v>
      </c>
      <c r="AG18">
        <f>AH18-AI18</f>
        <v>62</v>
      </c>
      <c r="AH18">
        <v>62</v>
      </c>
      <c r="AJ18">
        <f>AK18-AL18</f>
        <v>50</v>
      </c>
      <c r="AK18">
        <v>50</v>
      </c>
      <c r="AM18">
        <f>AN18-AO18</f>
        <v>50</v>
      </c>
      <c r="AN18">
        <v>50</v>
      </c>
      <c r="AP18">
        <f>AQ18-AR18</f>
        <v>48</v>
      </c>
      <c r="AQ18">
        <v>48</v>
      </c>
      <c r="AS18">
        <f>AT18-AU18</f>
        <v>0</v>
      </c>
      <c r="AV18">
        <f>AW18-AX18</f>
        <v>0</v>
      </c>
      <c r="AY18">
        <f>AZ18-BA18</f>
        <v>0</v>
      </c>
      <c r="BB18">
        <f>BC18-BD18</f>
        <v>0</v>
      </c>
    </row>
    <row r="19" spans="1:56" x14ac:dyDescent="0.25">
      <c r="A19" t="s">
        <v>104</v>
      </c>
      <c r="B19" s="5" t="s">
        <v>109</v>
      </c>
      <c r="C19" s="5" t="s">
        <v>10</v>
      </c>
      <c r="D19" s="5"/>
      <c r="E19" s="5"/>
      <c r="F19" s="16">
        <v>42627</v>
      </c>
      <c r="G19" s="5" t="s">
        <v>2</v>
      </c>
      <c r="H19" s="5" t="s">
        <v>11</v>
      </c>
      <c r="I19" s="5" t="s">
        <v>125</v>
      </c>
      <c r="J19">
        <v>267</v>
      </c>
      <c r="K19">
        <v>267</v>
      </c>
      <c r="L19">
        <v>267</v>
      </c>
      <c r="M19" s="5">
        <v>267</v>
      </c>
      <c r="N19" s="5">
        <v>267</v>
      </c>
      <c r="O19" s="5">
        <v>267</v>
      </c>
      <c r="P19">
        <f>Q19-R19</f>
        <v>164</v>
      </c>
      <c r="Q19">
        <v>303</v>
      </c>
      <c r="R19">
        <v>139</v>
      </c>
      <c r="S19">
        <f>T19-U19</f>
        <v>162</v>
      </c>
      <c r="T19">
        <v>299</v>
      </c>
      <c r="U19">
        <v>137</v>
      </c>
      <c r="V19">
        <f>W19-X19</f>
        <v>151</v>
      </c>
      <c r="W19">
        <v>292</v>
      </c>
      <c r="X19">
        <v>141</v>
      </c>
      <c r="Y19">
        <v>37</v>
      </c>
      <c r="Z19">
        <v>55</v>
      </c>
      <c r="AA19">
        <v>9</v>
      </c>
      <c r="AB19">
        <f>SUM(Y19:AA19)</f>
        <v>101</v>
      </c>
      <c r="AC19" s="8">
        <f>IF(AB19=0,"",AB19/W19)</f>
        <v>0.3458904109589041</v>
      </c>
      <c r="AD19">
        <f>AE19-AF19</f>
        <v>160</v>
      </c>
      <c r="AE19">
        <v>298</v>
      </c>
      <c r="AF19">
        <v>138</v>
      </c>
      <c r="AG19">
        <f>AH19-AI19</f>
        <v>163</v>
      </c>
      <c r="AH19">
        <v>289</v>
      </c>
      <c r="AI19">
        <v>126</v>
      </c>
      <c r="AJ19">
        <f>AK19-AL19</f>
        <v>168</v>
      </c>
      <c r="AK19">
        <v>303</v>
      </c>
      <c r="AL19">
        <v>135</v>
      </c>
      <c r="AM19">
        <f>AN19-AO19</f>
        <v>175</v>
      </c>
      <c r="AN19">
        <v>308</v>
      </c>
      <c r="AO19">
        <v>133</v>
      </c>
      <c r="AP19">
        <f>AQ19-AR19</f>
        <v>174</v>
      </c>
      <c r="AQ19">
        <v>310</v>
      </c>
      <c r="AR19">
        <v>136</v>
      </c>
      <c r="AS19">
        <f>AT19-AU19</f>
        <v>175</v>
      </c>
      <c r="AT19">
        <v>314</v>
      </c>
      <c r="AU19">
        <v>139</v>
      </c>
      <c r="AV19">
        <f>AW19-AX19</f>
        <v>175</v>
      </c>
      <c r="AW19">
        <v>310</v>
      </c>
      <c r="AX19">
        <v>135</v>
      </c>
      <c r="AY19">
        <f>AZ19-BA19</f>
        <v>0</v>
      </c>
      <c r="BB19">
        <f>BC19-BD19</f>
        <v>175</v>
      </c>
      <c r="BC19">
        <v>306</v>
      </c>
      <c r="BD19">
        <v>131</v>
      </c>
    </row>
    <row r="20" spans="1:56" x14ac:dyDescent="0.25">
      <c r="A20" t="s">
        <v>104</v>
      </c>
      <c r="B20" s="5" t="s">
        <v>110</v>
      </c>
      <c r="C20" s="5" t="s">
        <v>10</v>
      </c>
      <c r="D20" s="5"/>
      <c r="E20" s="5"/>
      <c r="F20" s="16">
        <v>42627</v>
      </c>
      <c r="G20" s="5" t="s">
        <v>2</v>
      </c>
      <c r="H20" s="5" t="s">
        <v>13</v>
      </c>
      <c r="I20" s="5" t="s">
        <v>140</v>
      </c>
      <c r="J20">
        <v>130</v>
      </c>
      <c r="K20">
        <v>130</v>
      </c>
      <c r="L20">
        <v>138</v>
      </c>
      <c r="M20" s="5">
        <v>138</v>
      </c>
      <c r="N20" s="5">
        <v>138</v>
      </c>
      <c r="O20" s="5">
        <v>138</v>
      </c>
      <c r="P20">
        <f>Q20-R20</f>
        <v>0</v>
      </c>
      <c r="S20">
        <f>T20-U20</f>
        <v>0</v>
      </c>
      <c r="V20">
        <f>W20-X20</f>
        <v>0</v>
      </c>
      <c r="AB20">
        <f>SUM(Y20:AA20)</f>
        <v>0</v>
      </c>
      <c r="AC20" s="8" t="str">
        <f>IF(AB20=0,"",AB20/W20)</f>
        <v/>
      </c>
      <c r="AD20">
        <f>AE20-AF20</f>
        <v>0</v>
      </c>
      <c r="AG20">
        <f>AH20-AI20</f>
        <v>0</v>
      </c>
      <c r="AJ20">
        <f>AK20-AL20</f>
        <v>97</v>
      </c>
      <c r="AK20">
        <v>117</v>
      </c>
      <c r="AL20">
        <v>20</v>
      </c>
      <c r="AM20">
        <f>AN20-AO20</f>
        <v>104</v>
      </c>
      <c r="AN20">
        <v>132</v>
      </c>
      <c r="AO20">
        <v>28</v>
      </c>
      <c r="AP20">
        <f>AQ20-AR20</f>
        <v>105</v>
      </c>
      <c r="AQ20">
        <v>133</v>
      </c>
      <c r="AR20">
        <v>28</v>
      </c>
      <c r="AS20">
        <f>AT20-AU20</f>
        <v>108</v>
      </c>
      <c r="AT20">
        <v>134</v>
      </c>
      <c r="AU20">
        <v>26</v>
      </c>
      <c r="AV20">
        <f>AW20-AX20</f>
        <v>108</v>
      </c>
      <c r="AW20">
        <v>135</v>
      </c>
      <c r="AX20">
        <v>27</v>
      </c>
      <c r="AY20">
        <f>AZ20-BA20</f>
        <v>0</v>
      </c>
      <c r="BB20">
        <f>BC20-BD20</f>
        <v>96</v>
      </c>
      <c r="BC20">
        <v>133</v>
      </c>
      <c r="BD20">
        <v>37</v>
      </c>
    </row>
    <row r="21" spans="1:56" x14ac:dyDescent="0.25">
      <c r="A21" t="s">
        <v>104</v>
      </c>
      <c r="B21" s="5" t="s">
        <v>110</v>
      </c>
      <c r="C21" s="5" t="s">
        <v>10</v>
      </c>
      <c r="D21" s="5"/>
      <c r="E21" s="5" t="s">
        <v>326</v>
      </c>
      <c r="F21" s="16">
        <v>42627</v>
      </c>
      <c r="G21" s="5" t="s">
        <v>16</v>
      </c>
      <c r="H21" s="5" t="s">
        <v>282</v>
      </c>
      <c r="I21" s="5" t="s">
        <v>126</v>
      </c>
      <c r="J21">
        <v>350</v>
      </c>
      <c r="K21" s="3">
        <v>350</v>
      </c>
      <c r="L21" s="11">
        <v>200</v>
      </c>
      <c r="M21" s="5">
        <v>200</v>
      </c>
      <c r="N21" s="5">
        <v>312</v>
      </c>
      <c r="O21" s="5">
        <v>0</v>
      </c>
      <c r="P21">
        <f>Q21-R21</f>
        <v>320</v>
      </c>
      <c r="Q21">
        <v>320</v>
      </c>
      <c r="S21">
        <f>T21-U21</f>
        <v>335</v>
      </c>
      <c r="T21">
        <v>335</v>
      </c>
      <c r="V21">
        <f>W21-X21</f>
        <v>325</v>
      </c>
      <c r="W21">
        <v>325</v>
      </c>
      <c r="AB21">
        <f>SUM(Y21:AA21)</f>
        <v>0</v>
      </c>
      <c r="AC21" s="8" t="str">
        <f>IF(AB21=0,"",AB21/W21)</f>
        <v/>
      </c>
      <c r="AD21">
        <f>AE21-AF21</f>
        <v>295</v>
      </c>
      <c r="AE21">
        <v>295</v>
      </c>
      <c r="AG21">
        <f>AH21-AI21</f>
        <v>279</v>
      </c>
      <c r="AH21">
        <v>279</v>
      </c>
      <c r="AJ21">
        <f>AK21-AL21</f>
        <v>246</v>
      </c>
      <c r="AK21">
        <v>246</v>
      </c>
      <c r="AM21">
        <f>AN21-AO21</f>
        <v>234</v>
      </c>
      <c r="AN21">
        <v>234</v>
      </c>
      <c r="AP21">
        <f>AQ21-AR21</f>
        <v>181</v>
      </c>
      <c r="AQ21">
        <v>181</v>
      </c>
      <c r="AS21">
        <f>AT21-AU21</f>
        <v>155</v>
      </c>
      <c r="AT21">
        <v>155</v>
      </c>
      <c r="AV21">
        <f>AW21-AX21</f>
        <v>92</v>
      </c>
      <c r="AW21">
        <v>92</v>
      </c>
      <c r="AY21">
        <f>AZ21-BA21</f>
        <v>0</v>
      </c>
      <c r="BB21">
        <f>BC21-BD21</f>
        <v>0</v>
      </c>
    </row>
    <row r="22" spans="1:56" x14ac:dyDescent="0.25">
      <c r="A22" t="s">
        <v>104</v>
      </c>
      <c r="B22" s="5" t="s">
        <v>110</v>
      </c>
      <c r="C22" s="5" t="s">
        <v>29</v>
      </c>
      <c r="D22" s="5"/>
      <c r="E22" s="5"/>
      <c r="F22" s="16">
        <v>42627</v>
      </c>
      <c r="G22" s="5" t="s">
        <v>2</v>
      </c>
      <c r="H22" s="5" t="s">
        <v>13</v>
      </c>
      <c r="I22" s="5" t="s">
        <v>141</v>
      </c>
      <c r="J22">
        <v>690</v>
      </c>
      <c r="K22">
        <v>690</v>
      </c>
      <c r="L22">
        <v>690</v>
      </c>
      <c r="M22" s="5">
        <v>690</v>
      </c>
      <c r="N22" s="5">
        <v>200</v>
      </c>
      <c r="O22" s="5">
        <v>312</v>
      </c>
      <c r="P22">
        <f>Q22-R22</f>
        <v>0</v>
      </c>
      <c r="S22">
        <f>T22-U22</f>
        <v>0</v>
      </c>
      <c r="V22">
        <f>W22-X22</f>
        <v>0</v>
      </c>
      <c r="AB22">
        <f>SUM(Y22:AA22)</f>
        <v>0</v>
      </c>
      <c r="AC22" s="8" t="str">
        <f>IF(AB22=0,"",AB22/W22)</f>
        <v/>
      </c>
      <c r="AD22">
        <f>AE22-AF22</f>
        <v>0</v>
      </c>
      <c r="AG22">
        <f>AH22-AI22</f>
        <v>0</v>
      </c>
      <c r="AJ22">
        <f>AK22-AL22</f>
        <v>0</v>
      </c>
      <c r="AM22">
        <f>AN22-AO22</f>
        <v>0</v>
      </c>
      <c r="AP22">
        <f>AQ22-AR22</f>
        <v>0</v>
      </c>
      <c r="AS22">
        <f>AT22-AU22</f>
        <v>0</v>
      </c>
      <c r="AV22">
        <f>AW22-AX22</f>
        <v>0</v>
      </c>
      <c r="AY22">
        <f>AZ22-BA22</f>
        <v>0</v>
      </c>
      <c r="BB22">
        <f>BC22-BD22</f>
        <v>0</v>
      </c>
    </row>
    <row r="23" spans="1:56" x14ac:dyDescent="0.25">
      <c r="A23" t="s">
        <v>104</v>
      </c>
      <c r="B23" s="5" t="s">
        <v>110</v>
      </c>
      <c r="C23" s="5" t="s">
        <v>10</v>
      </c>
      <c r="D23" s="5"/>
      <c r="E23" s="5" t="s">
        <v>302</v>
      </c>
      <c r="F23" s="16">
        <v>42627</v>
      </c>
      <c r="G23" s="5" t="s">
        <v>16</v>
      </c>
      <c r="H23" s="5" t="s">
        <v>18</v>
      </c>
      <c r="I23" s="5" t="s">
        <v>127</v>
      </c>
      <c r="J23">
        <v>1620</v>
      </c>
      <c r="K23" s="4">
        <v>1620</v>
      </c>
      <c r="L23" s="4">
        <v>800</v>
      </c>
      <c r="M23" s="13">
        <v>0</v>
      </c>
      <c r="N23" s="13">
        <v>0</v>
      </c>
      <c r="O23" s="13">
        <v>0</v>
      </c>
      <c r="P23">
        <f>Q23-R23</f>
        <v>1237</v>
      </c>
      <c r="Q23">
        <v>1237</v>
      </c>
      <c r="S23">
        <f>T23-U23</f>
        <v>1354</v>
      </c>
      <c r="T23">
        <v>1354</v>
      </c>
      <c r="V23">
        <f>W23-X23</f>
        <v>1183</v>
      </c>
      <c r="W23">
        <v>1183</v>
      </c>
      <c r="AB23">
        <f>SUM(Y23:AA23)</f>
        <v>0</v>
      </c>
      <c r="AC23" s="8" t="str">
        <f>IF(AB23=0,"",AB23/W23)</f>
        <v/>
      </c>
      <c r="AD23">
        <f>AE23-AF23</f>
        <v>1075</v>
      </c>
      <c r="AE23">
        <v>1075</v>
      </c>
      <c r="AG23">
        <f>AH23-AI23</f>
        <v>1006</v>
      </c>
      <c r="AH23">
        <v>1006</v>
      </c>
      <c r="AJ23">
        <f>AK23-AL23</f>
        <v>923</v>
      </c>
      <c r="AK23">
        <v>923</v>
      </c>
      <c r="AM23">
        <f>AN23-AO23</f>
        <v>753</v>
      </c>
      <c r="AN23">
        <v>753</v>
      </c>
      <c r="AP23">
        <f>AQ23-AR23</f>
        <v>0</v>
      </c>
      <c r="AS23">
        <f>AT23-AU23</f>
        <v>0</v>
      </c>
      <c r="AV23">
        <f>AW23-AX23</f>
        <v>0</v>
      </c>
      <c r="AY23">
        <f>AZ23-BA23</f>
        <v>0</v>
      </c>
      <c r="BB23">
        <f>BC23-BD23</f>
        <v>0</v>
      </c>
    </row>
    <row r="24" spans="1:56" x14ac:dyDescent="0.25">
      <c r="A24" t="s">
        <v>104</v>
      </c>
      <c r="B24" s="5" t="s">
        <v>111</v>
      </c>
      <c r="C24" s="5" t="s">
        <v>29</v>
      </c>
      <c r="D24" s="5"/>
      <c r="E24" s="5"/>
      <c r="F24" s="16">
        <v>42627</v>
      </c>
      <c r="G24" s="5" t="s">
        <v>3</v>
      </c>
      <c r="H24" s="5" t="s">
        <v>11</v>
      </c>
      <c r="I24" s="5" t="s">
        <v>295</v>
      </c>
      <c r="J24">
        <v>900</v>
      </c>
      <c r="K24">
        <f>180*5</f>
        <v>900</v>
      </c>
      <c r="L24">
        <f>180*5</f>
        <v>900</v>
      </c>
      <c r="M24" s="5">
        <f>180*5</f>
        <v>900</v>
      </c>
      <c r="N24" s="5">
        <f>180*5</f>
        <v>900</v>
      </c>
      <c r="O24" s="5">
        <v>900</v>
      </c>
      <c r="P24">
        <f>Q24-R24</f>
        <v>0</v>
      </c>
      <c r="S24">
        <f>T24-U24</f>
        <v>0</v>
      </c>
      <c r="V24">
        <f>W24-X24</f>
        <v>0</v>
      </c>
      <c r="AB24">
        <f>SUM(Y24:AA24)</f>
        <v>0</v>
      </c>
      <c r="AC24" s="8"/>
      <c r="AD24">
        <f>AE24-AF24</f>
        <v>0</v>
      </c>
      <c r="AG24">
        <f>AH24-AI24</f>
        <v>0</v>
      </c>
      <c r="AJ24">
        <f>AK24-AL24</f>
        <v>0</v>
      </c>
      <c r="AM24">
        <f>AN24-AO24</f>
        <v>0</v>
      </c>
      <c r="AP24">
        <f>AQ24-AR24</f>
        <v>0</v>
      </c>
      <c r="AS24">
        <f>AT24-AU24</f>
        <v>0</v>
      </c>
      <c r="AV24">
        <f>AW24-AX24</f>
        <v>0</v>
      </c>
      <c r="AY24">
        <f>AZ24-BA24</f>
        <v>0</v>
      </c>
      <c r="BB24">
        <f>BC24-BD24</f>
        <v>0</v>
      </c>
    </row>
    <row r="25" spans="1:56" x14ac:dyDescent="0.25">
      <c r="A25" t="s">
        <v>104</v>
      </c>
      <c r="B25" s="5" t="s">
        <v>111</v>
      </c>
      <c r="C25" s="5" t="s">
        <v>10</v>
      </c>
      <c r="D25" s="5"/>
      <c r="E25" s="5"/>
      <c r="F25" s="16">
        <v>42627</v>
      </c>
      <c r="G25" s="5" t="s">
        <v>2</v>
      </c>
      <c r="H25" s="5" t="s">
        <v>13</v>
      </c>
      <c r="I25" s="5" t="s">
        <v>128</v>
      </c>
      <c r="J25">
        <v>208</v>
      </c>
      <c r="K25">
        <v>208</v>
      </c>
      <c r="L25">
        <v>208</v>
      </c>
      <c r="M25" s="5">
        <v>208</v>
      </c>
      <c r="N25" s="5">
        <v>208</v>
      </c>
      <c r="O25" s="5">
        <v>208</v>
      </c>
      <c r="P25">
        <f>Q25-R25</f>
        <v>200</v>
      </c>
      <c r="Q25">
        <v>207</v>
      </c>
      <c r="R25">
        <v>7</v>
      </c>
      <c r="S25">
        <f>T25-U25</f>
        <v>204</v>
      </c>
      <c r="T25">
        <v>211</v>
      </c>
      <c r="U25">
        <v>7</v>
      </c>
      <c r="V25">
        <f>W25-X25</f>
        <v>197</v>
      </c>
      <c r="W25">
        <v>211</v>
      </c>
      <c r="X25">
        <v>14</v>
      </c>
      <c r="Y25">
        <v>20</v>
      </c>
      <c r="Z25">
        <v>21</v>
      </c>
      <c r="AA25">
        <v>3</v>
      </c>
      <c r="AB25">
        <f>SUM(Y25:AA25)</f>
        <v>44</v>
      </c>
      <c r="AC25" s="8">
        <f>IF(AB25=0,"",AB25/W25)</f>
        <v>0.20853080568720378</v>
      </c>
      <c r="AD25">
        <f>AE25-AF25</f>
        <v>205</v>
      </c>
      <c r="AE25">
        <v>219</v>
      </c>
      <c r="AF25">
        <v>14</v>
      </c>
      <c r="AG25">
        <f>AH25-AI25</f>
        <v>201</v>
      </c>
      <c r="AH25">
        <v>215</v>
      </c>
      <c r="AI25">
        <v>14</v>
      </c>
      <c r="AJ25">
        <f>AK25-AL25</f>
        <v>198</v>
      </c>
      <c r="AK25">
        <v>212</v>
      </c>
      <c r="AL25">
        <v>14</v>
      </c>
      <c r="AM25">
        <f>AN25-AO25</f>
        <v>185</v>
      </c>
      <c r="AN25">
        <v>193</v>
      </c>
      <c r="AO25">
        <v>8</v>
      </c>
      <c r="AP25">
        <f>AQ25-AR25</f>
        <v>182</v>
      </c>
      <c r="AQ25">
        <v>191</v>
      </c>
      <c r="AR25">
        <v>9</v>
      </c>
      <c r="AS25">
        <f>AT25-AU25</f>
        <v>203</v>
      </c>
      <c r="AT25">
        <v>207</v>
      </c>
      <c r="AU25">
        <v>4</v>
      </c>
      <c r="AV25">
        <f>AW25-AX25</f>
        <v>200</v>
      </c>
      <c r="AW25">
        <v>206</v>
      </c>
      <c r="AX25">
        <v>6</v>
      </c>
      <c r="AY25">
        <f>AZ25-BA25</f>
        <v>0</v>
      </c>
      <c r="BB25">
        <f>BC25-BD25</f>
        <v>188</v>
      </c>
      <c r="BC25">
        <v>195</v>
      </c>
      <c r="BD25">
        <v>7</v>
      </c>
    </row>
    <row r="26" spans="1:56" x14ac:dyDescent="0.25">
      <c r="A26" t="s">
        <v>104</v>
      </c>
      <c r="B26" s="5" t="s">
        <v>111</v>
      </c>
      <c r="C26" s="5" t="s">
        <v>29</v>
      </c>
      <c r="D26" s="5"/>
      <c r="E26" s="5"/>
      <c r="F26" s="16">
        <v>42627</v>
      </c>
      <c r="G26" s="5" t="s">
        <v>16</v>
      </c>
      <c r="H26" s="5" t="s">
        <v>11</v>
      </c>
      <c r="I26" s="5" t="s">
        <v>142</v>
      </c>
      <c r="J26">
        <v>860</v>
      </c>
      <c r="K26">
        <v>860</v>
      </c>
      <c r="L26" s="2">
        <v>0</v>
      </c>
      <c r="M26" s="5">
        <v>0</v>
      </c>
      <c r="N26" s="5"/>
      <c r="O26" s="5"/>
      <c r="P26">
        <f>Q26-R26</f>
        <v>0</v>
      </c>
      <c r="S26">
        <f>T26-U26</f>
        <v>0</v>
      </c>
      <c r="V26">
        <f>W26-X26</f>
        <v>0</v>
      </c>
      <c r="AB26">
        <f>SUM(Y26:AA26)</f>
        <v>0</v>
      </c>
      <c r="AC26" s="8" t="str">
        <f>IF(AB26=0,"",AB26/W26)</f>
        <v/>
      </c>
      <c r="AD26">
        <f>AE26-AF26</f>
        <v>0</v>
      </c>
      <c r="AG26">
        <f>AH26-AI26</f>
        <v>0</v>
      </c>
      <c r="AJ26">
        <f>AK26-AL26</f>
        <v>0</v>
      </c>
      <c r="AM26">
        <f>AN26-AO26</f>
        <v>0</v>
      </c>
      <c r="AP26">
        <f>AQ26-AR26</f>
        <v>0</v>
      </c>
      <c r="AS26">
        <f>AT26-AU26</f>
        <v>0</v>
      </c>
      <c r="AV26">
        <f>AW26-AX26</f>
        <v>0</v>
      </c>
      <c r="AY26">
        <f>AZ26-BA26</f>
        <v>0</v>
      </c>
      <c r="BB26">
        <f>BC26-BD26</f>
        <v>0</v>
      </c>
    </row>
    <row r="27" spans="1:56" x14ac:dyDescent="0.25">
      <c r="A27" t="s">
        <v>104</v>
      </c>
      <c r="B27" s="5" t="s">
        <v>112</v>
      </c>
      <c r="C27" s="5" t="s">
        <v>29</v>
      </c>
      <c r="D27" s="5"/>
      <c r="E27" s="5"/>
      <c r="F27" s="16">
        <v>42627</v>
      </c>
      <c r="G27" s="5" t="s">
        <v>3</v>
      </c>
      <c r="H27" s="5" t="s">
        <v>11</v>
      </c>
      <c r="I27" s="5" t="s">
        <v>296</v>
      </c>
      <c r="J27">
        <v>400</v>
      </c>
      <c r="K27">
        <f>80*5</f>
        <v>400</v>
      </c>
      <c r="L27">
        <f>80*5</f>
        <v>400</v>
      </c>
      <c r="M27" s="5">
        <f>80*5</f>
        <v>400</v>
      </c>
      <c r="N27" s="5">
        <f>80*5</f>
        <v>400</v>
      </c>
      <c r="O27" s="5">
        <v>0</v>
      </c>
      <c r="P27">
        <f>Q27-R27</f>
        <v>0</v>
      </c>
      <c r="S27">
        <f>T27-U27</f>
        <v>0</v>
      </c>
      <c r="V27">
        <f>W27-X27</f>
        <v>0</v>
      </c>
      <c r="AB27">
        <f>SUM(Y27:AA27)</f>
        <v>0</v>
      </c>
      <c r="AC27" s="8"/>
      <c r="AD27">
        <f>AE27-AF27</f>
        <v>0</v>
      </c>
      <c r="AG27">
        <f>AH27-AI27</f>
        <v>0</v>
      </c>
      <c r="AJ27">
        <f>AK27-AL27</f>
        <v>0</v>
      </c>
      <c r="AM27">
        <f>AN27-AO27</f>
        <v>0</v>
      </c>
      <c r="AP27">
        <f>AQ27-AR27</f>
        <v>0</v>
      </c>
      <c r="AS27">
        <f>AT27-AU27</f>
        <v>0</v>
      </c>
      <c r="AV27">
        <f>AW27-AX27</f>
        <v>0</v>
      </c>
      <c r="AY27">
        <f>AZ27-BA27</f>
        <v>0</v>
      </c>
      <c r="BB27">
        <f>BC27-BD27</f>
        <v>0</v>
      </c>
    </row>
    <row r="28" spans="1:56" x14ac:dyDescent="0.25">
      <c r="A28" t="s">
        <v>104</v>
      </c>
      <c r="B28" s="5" t="s">
        <v>112</v>
      </c>
      <c r="C28" s="5" t="s">
        <v>29</v>
      </c>
      <c r="D28" s="5"/>
      <c r="E28" s="5"/>
      <c r="F28" s="16">
        <v>42627</v>
      </c>
      <c r="G28" s="5" t="s">
        <v>3</v>
      </c>
      <c r="H28" s="5" t="s">
        <v>11</v>
      </c>
      <c r="I28" s="5" t="s">
        <v>297</v>
      </c>
      <c r="J28">
        <v>750</v>
      </c>
      <c r="K28">
        <f>150*5</f>
        <v>750</v>
      </c>
      <c r="L28">
        <f>150*5</f>
        <v>750</v>
      </c>
      <c r="M28" s="5">
        <f>150*5</f>
        <v>750</v>
      </c>
      <c r="N28" s="5">
        <f>150*5</f>
        <v>750</v>
      </c>
      <c r="O28" s="5">
        <v>0</v>
      </c>
      <c r="P28">
        <f>Q28-R28</f>
        <v>0</v>
      </c>
      <c r="S28">
        <f>T28-U28</f>
        <v>0</v>
      </c>
      <c r="V28">
        <f>W28-X28</f>
        <v>0</v>
      </c>
      <c r="AB28">
        <f>SUM(Y28:AA28)</f>
        <v>0</v>
      </c>
      <c r="AC28" s="8"/>
      <c r="AD28">
        <f>AE28-AF28</f>
        <v>0</v>
      </c>
      <c r="AG28">
        <f>AH28-AI28</f>
        <v>0</v>
      </c>
      <c r="AJ28">
        <f>AK28-AL28</f>
        <v>0</v>
      </c>
      <c r="AM28">
        <f>AN28-AO28</f>
        <v>0</v>
      </c>
      <c r="AP28">
        <f>AQ28-AR28</f>
        <v>0</v>
      </c>
      <c r="AS28">
        <f>AT28-AU28</f>
        <v>0</v>
      </c>
      <c r="AV28">
        <f>AW28-AX28</f>
        <v>0</v>
      </c>
      <c r="AY28">
        <f>AZ28-BA28</f>
        <v>0</v>
      </c>
      <c r="BB28">
        <f>BC28-BD28</f>
        <v>0</v>
      </c>
    </row>
    <row r="29" spans="1:56" x14ac:dyDescent="0.25">
      <c r="A29" t="s">
        <v>104</v>
      </c>
      <c r="B29" s="5" t="s">
        <v>112</v>
      </c>
      <c r="C29" s="5" t="s">
        <v>10</v>
      </c>
      <c r="D29" s="5"/>
      <c r="E29" s="5"/>
      <c r="F29" s="16">
        <v>42627</v>
      </c>
      <c r="G29" s="5" t="s">
        <v>2</v>
      </c>
      <c r="H29" s="5" t="s">
        <v>11</v>
      </c>
      <c r="I29" s="5" t="s">
        <v>129</v>
      </c>
      <c r="J29">
        <v>8</v>
      </c>
      <c r="K29">
        <v>8</v>
      </c>
      <c r="L29">
        <v>8</v>
      </c>
      <c r="M29" s="5">
        <v>8</v>
      </c>
      <c r="N29" s="5">
        <v>8</v>
      </c>
      <c r="O29" s="5">
        <v>8</v>
      </c>
      <c r="P29">
        <f>Q29-R29</f>
        <v>6</v>
      </c>
      <c r="Q29">
        <v>6</v>
      </c>
      <c r="S29">
        <f>T29-U29</f>
        <v>6</v>
      </c>
      <c r="T29">
        <v>6</v>
      </c>
      <c r="V29">
        <f>W29-X29</f>
        <v>11</v>
      </c>
      <c r="W29">
        <v>11</v>
      </c>
      <c r="Y29">
        <v>2</v>
      </c>
      <c r="Z29">
        <v>1</v>
      </c>
      <c r="AA29">
        <v>1</v>
      </c>
      <c r="AB29">
        <f>SUM(Y29:AA29)</f>
        <v>4</v>
      </c>
      <c r="AC29" s="8">
        <f>IF(AB29=0,"",AB29/W29)</f>
        <v>0.36363636363636365</v>
      </c>
      <c r="AD29">
        <f>AE29-AF29</f>
        <v>11</v>
      </c>
      <c r="AE29">
        <v>11</v>
      </c>
      <c r="AG29">
        <f>AH29-AI29</f>
        <v>21</v>
      </c>
      <c r="AH29">
        <v>21</v>
      </c>
      <c r="AJ29">
        <f>AK29-AL29</f>
        <v>22</v>
      </c>
      <c r="AK29">
        <v>22</v>
      </c>
      <c r="AL29">
        <v>0</v>
      </c>
      <c r="AM29">
        <f>AN29-AO29</f>
        <v>27</v>
      </c>
      <c r="AN29">
        <v>27</v>
      </c>
      <c r="AO29">
        <v>0</v>
      </c>
      <c r="AP29">
        <f>AQ29-AR29</f>
        <v>26</v>
      </c>
      <c r="AQ29">
        <v>26</v>
      </c>
      <c r="AR29">
        <v>0</v>
      </c>
      <c r="AS29">
        <f>AT29-AU29</f>
        <v>31</v>
      </c>
      <c r="AT29">
        <v>31</v>
      </c>
      <c r="AU29">
        <v>0</v>
      </c>
      <c r="AV29">
        <f>AW29-AX29</f>
        <v>31</v>
      </c>
      <c r="AW29">
        <v>31</v>
      </c>
      <c r="AX29">
        <v>0</v>
      </c>
      <c r="AY29">
        <f>AZ29-BA29</f>
        <v>0</v>
      </c>
      <c r="BB29">
        <f>BC29-BD29</f>
        <v>31</v>
      </c>
      <c r="BC29">
        <v>31</v>
      </c>
    </row>
    <row r="30" spans="1:56" x14ac:dyDescent="0.25">
      <c r="A30" t="s">
        <v>104</v>
      </c>
      <c r="B30" s="5" t="s">
        <v>112</v>
      </c>
      <c r="C30" s="5" t="s">
        <v>10</v>
      </c>
      <c r="D30" s="5"/>
      <c r="E30" s="5"/>
      <c r="F30" s="16">
        <v>42627</v>
      </c>
      <c r="G30" s="5" t="s">
        <v>2</v>
      </c>
      <c r="H30" s="5" t="s">
        <v>11</v>
      </c>
      <c r="I30" s="5" t="s">
        <v>130</v>
      </c>
      <c r="J30">
        <v>28</v>
      </c>
      <c r="K30">
        <v>28</v>
      </c>
      <c r="L30">
        <v>28</v>
      </c>
      <c r="M30" s="5">
        <v>28</v>
      </c>
      <c r="N30" s="5">
        <v>28</v>
      </c>
      <c r="O30" s="5">
        <v>28</v>
      </c>
      <c r="P30">
        <f>Q30-R30</f>
        <v>18</v>
      </c>
      <c r="Q30">
        <v>18</v>
      </c>
      <c r="S30">
        <f>T30-U30</f>
        <v>16</v>
      </c>
      <c r="T30">
        <v>16</v>
      </c>
      <c r="V30">
        <f>W30-X30</f>
        <v>18</v>
      </c>
      <c r="W30">
        <v>18</v>
      </c>
      <c r="Z30">
        <v>1</v>
      </c>
      <c r="AA30">
        <v>1</v>
      </c>
      <c r="AB30">
        <f>SUM(Y30:AA30)</f>
        <v>2</v>
      </c>
      <c r="AC30" s="8">
        <f>IF(AB30=0,"",AB30/W30)</f>
        <v>0.1111111111111111</v>
      </c>
      <c r="AD30">
        <f>AE30-AF30</f>
        <v>18</v>
      </c>
      <c r="AE30">
        <v>18</v>
      </c>
      <c r="AG30">
        <f>AH30-AI30</f>
        <v>14</v>
      </c>
      <c r="AH30">
        <v>14</v>
      </c>
      <c r="AJ30">
        <f>AK30-AL30</f>
        <v>14</v>
      </c>
      <c r="AK30">
        <v>14</v>
      </c>
      <c r="AL30">
        <v>0</v>
      </c>
      <c r="AM30">
        <f>AN30-AO30</f>
        <v>10</v>
      </c>
      <c r="AN30">
        <v>10</v>
      </c>
      <c r="AO30">
        <v>0</v>
      </c>
      <c r="AP30">
        <f>AQ30-AR30</f>
        <v>10</v>
      </c>
      <c r="AQ30">
        <v>10</v>
      </c>
      <c r="AR30">
        <v>0</v>
      </c>
      <c r="AS30">
        <f>AT30-AU30</f>
        <v>13</v>
      </c>
      <c r="AT30">
        <v>13</v>
      </c>
      <c r="AU30">
        <v>0</v>
      </c>
      <c r="AV30">
        <f>AW30-AX30</f>
        <v>15</v>
      </c>
      <c r="AW30">
        <v>15</v>
      </c>
      <c r="AX30">
        <v>0</v>
      </c>
      <c r="AY30">
        <f>AZ30-BA30</f>
        <v>0</v>
      </c>
      <c r="BB30">
        <f>BC30-BD30</f>
        <v>19</v>
      </c>
      <c r="BC30">
        <v>19</v>
      </c>
      <c r="BD30">
        <v>0</v>
      </c>
    </row>
    <row r="31" spans="1:56" x14ac:dyDescent="0.25">
      <c r="A31" t="s">
        <v>104</v>
      </c>
      <c r="B31" s="5" t="s">
        <v>112</v>
      </c>
      <c r="C31" s="5" t="s">
        <v>10</v>
      </c>
      <c r="D31" s="5"/>
      <c r="E31" s="5" t="s">
        <v>326</v>
      </c>
      <c r="F31" s="16">
        <v>42627</v>
      </c>
      <c r="G31" s="5" t="s">
        <v>2</v>
      </c>
      <c r="H31" s="5" t="s">
        <v>11</v>
      </c>
      <c r="I31" s="5" t="s">
        <v>131</v>
      </c>
      <c r="J31">
        <v>99</v>
      </c>
      <c r="K31">
        <v>99</v>
      </c>
      <c r="L31">
        <v>99</v>
      </c>
      <c r="M31" s="5">
        <v>99</v>
      </c>
      <c r="N31" s="5">
        <v>99</v>
      </c>
      <c r="O31" s="5">
        <v>99</v>
      </c>
      <c r="P31">
        <f>Q31-R31</f>
        <v>0</v>
      </c>
      <c r="S31">
        <f>T31-U31</f>
        <v>0</v>
      </c>
      <c r="V31">
        <f>W31-X31</f>
        <v>0</v>
      </c>
      <c r="AB31">
        <f>SUM(Y31:AA31)</f>
        <v>0</v>
      </c>
      <c r="AC31" s="8" t="str">
        <f>IF(AB31=0,"",AB31/W31)</f>
        <v/>
      </c>
      <c r="AD31">
        <f>AE31-AF31</f>
        <v>0</v>
      </c>
      <c r="AG31">
        <f>AH31-AI31</f>
        <v>0</v>
      </c>
      <c r="AJ31">
        <f>AK31-AL31</f>
        <v>0</v>
      </c>
      <c r="AM31">
        <f>AN31-AO31</f>
        <v>0</v>
      </c>
      <c r="AP31">
        <f>AQ31-AR31</f>
        <v>0</v>
      </c>
      <c r="AS31">
        <f>AT31-AU31</f>
        <v>0</v>
      </c>
      <c r="AV31">
        <f>AW31-AX31</f>
        <v>0</v>
      </c>
      <c r="AY31">
        <f>AZ31-BA31</f>
        <v>0</v>
      </c>
      <c r="BB31">
        <f>BC31-BD31</f>
        <v>0</v>
      </c>
    </row>
    <row r="32" spans="1:56" x14ac:dyDescent="0.25">
      <c r="A32" t="s">
        <v>104</v>
      </c>
      <c r="B32" s="5" t="s">
        <v>135</v>
      </c>
      <c r="C32" s="5" t="s">
        <v>29</v>
      </c>
      <c r="D32" s="5"/>
      <c r="E32" s="5"/>
      <c r="F32" s="16">
        <v>42627</v>
      </c>
      <c r="G32" s="5" t="s">
        <v>3</v>
      </c>
      <c r="H32" s="5" t="s">
        <v>11</v>
      </c>
      <c r="I32" s="5" t="s">
        <v>143</v>
      </c>
      <c r="J32">
        <v>2000</v>
      </c>
      <c r="K32">
        <f>400*5</f>
        <v>2000</v>
      </c>
      <c r="L32">
        <f>400*5</f>
        <v>2000</v>
      </c>
      <c r="M32" s="13">
        <v>500</v>
      </c>
      <c r="N32" s="13">
        <f>143*4</f>
        <v>572</v>
      </c>
      <c r="O32" s="13">
        <v>572</v>
      </c>
      <c r="P32">
        <f>Q32-R32</f>
        <v>0</v>
      </c>
      <c r="S32">
        <f>T32-U32</f>
        <v>0</v>
      </c>
      <c r="V32">
        <f>W32-X32</f>
        <v>0</v>
      </c>
      <c r="AB32">
        <f>SUM(Y32:AA32)</f>
        <v>0</v>
      </c>
      <c r="AC32" s="8" t="str">
        <f>IF(AB32=0,"",AB32/W32)</f>
        <v/>
      </c>
      <c r="AD32">
        <f>AE32-AF32</f>
        <v>0</v>
      </c>
      <c r="AG32">
        <f>AH32-AI32</f>
        <v>0</v>
      </c>
      <c r="AJ32">
        <f>AK32-AL32</f>
        <v>0</v>
      </c>
      <c r="AM32">
        <f>AN32-AO32</f>
        <v>0</v>
      </c>
      <c r="AP32">
        <f>AQ32-AR32</f>
        <v>0</v>
      </c>
      <c r="AS32">
        <f>AT32-AU32</f>
        <v>0</v>
      </c>
      <c r="AV32">
        <f>AW32-AX32</f>
        <v>0</v>
      </c>
      <c r="AY32">
        <f>AZ32-BA32</f>
        <v>0</v>
      </c>
      <c r="BB32">
        <f>BC32-BD32</f>
        <v>0</v>
      </c>
    </row>
    <row r="33" spans="1:56" x14ac:dyDescent="0.25">
      <c r="A33" t="s">
        <v>104</v>
      </c>
      <c r="B33" s="5" t="s">
        <v>113</v>
      </c>
      <c r="C33" s="5" t="s">
        <v>10</v>
      </c>
      <c r="D33" s="5"/>
      <c r="E33" s="5"/>
      <c r="F33" s="16">
        <v>42627</v>
      </c>
      <c r="G33" s="5" t="s">
        <v>2</v>
      </c>
      <c r="H33" s="5" t="s">
        <v>13</v>
      </c>
      <c r="I33" s="5" t="s">
        <v>132</v>
      </c>
      <c r="J33">
        <v>300</v>
      </c>
      <c r="K33">
        <v>300</v>
      </c>
      <c r="L33">
        <v>300</v>
      </c>
      <c r="M33" s="5">
        <v>300</v>
      </c>
      <c r="N33" s="5">
        <v>278</v>
      </c>
      <c r="O33" s="5">
        <v>278</v>
      </c>
      <c r="P33">
        <f>Q33-R33</f>
        <v>229</v>
      </c>
      <c r="Q33">
        <v>291</v>
      </c>
      <c r="R33">
        <v>62</v>
      </c>
      <c r="S33">
        <f>T33-U33</f>
        <v>228</v>
      </c>
      <c r="T33">
        <v>290</v>
      </c>
      <c r="U33">
        <v>62</v>
      </c>
      <c r="V33">
        <f>W33-X33</f>
        <v>273</v>
      </c>
      <c r="W33">
        <v>337</v>
      </c>
      <c r="X33">
        <v>64</v>
      </c>
      <c r="Y33">
        <v>11</v>
      </c>
      <c r="Z33">
        <v>14</v>
      </c>
      <c r="AA33">
        <v>4</v>
      </c>
      <c r="AB33">
        <f>SUM(Y33:AA33)</f>
        <v>29</v>
      </c>
      <c r="AC33" s="8">
        <f>IF(AB33=0,"",AB33/W33)</f>
        <v>8.6053412462908013E-2</v>
      </c>
      <c r="AD33">
        <f>AE33-AF33</f>
        <v>272</v>
      </c>
      <c r="AE33">
        <v>337</v>
      </c>
      <c r="AF33">
        <v>65</v>
      </c>
      <c r="AG33">
        <f>AH33-AI33</f>
        <v>324</v>
      </c>
      <c r="AH33">
        <v>389</v>
      </c>
      <c r="AI33">
        <v>65</v>
      </c>
      <c r="AJ33">
        <f>AK33-AL33</f>
        <v>424</v>
      </c>
      <c r="AK33">
        <v>527</v>
      </c>
      <c r="AL33">
        <v>103</v>
      </c>
      <c r="AM33">
        <f>AN33-AO33</f>
        <v>419</v>
      </c>
      <c r="AN33">
        <v>523</v>
      </c>
      <c r="AO33">
        <v>104</v>
      </c>
      <c r="AP33">
        <f>AQ33-AR33</f>
        <v>482</v>
      </c>
      <c r="AQ33">
        <v>588</v>
      </c>
      <c r="AR33">
        <v>106</v>
      </c>
      <c r="AS33">
        <f>AT33-AU33</f>
        <v>519</v>
      </c>
      <c r="AT33">
        <v>624</v>
      </c>
      <c r="AU33">
        <v>105</v>
      </c>
      <c r="AV33">
        <f>AW33-AX33</f>
        <v>551</v>
      </c>
      <c r="AW33">
        <v>658</v>
      </c>
      <c r="AX33">
        <v>107</v>
      </c>
      <c r="AY33">
        <f>AZ33-BA33</f>
        <v>0</v>
      </c>
      <c r="BB33">
        <f>BC33-BD33</f>
        <v>585</v>
      </c>
      <c r="BC33">
        <v>703</v>
      </c>
      <c r="BD33">
        <v>118</v>
      </c>
    </row>
    <row r="34" spans="1:56" x14ac:dyDescent="0.25">
      <c r="A34" t="s">
        <v>104</v>
      </c>
      <c r="B34" s="5" t="s">
        <v>113</v>
      </c>
      <c r="C34" s="5" t="s">
        <v>29</v>
      </c>
      <c r="D34" s="5"/>
      <c r="E34" s="5"/>
      <c r="F34" s="16">
        <v>42627</v>
      </c>
      <c r="G34" s="5" t="s">
        <v>16</v>
      </c>
      <c r="H34" s="5" t="s">
        <v>13</v>
      </c>
      <c r="I34" s="5" t="s">
        <v>144</v>
      </c>
      <c r="J34">
        <v>300</v>
      </c>
      <c r="K34">
        <v>300</v>
      </c>
      <c r="L34" s="2">
        <v>0</v>
      </c>
      <c r="M34" s="5">
        <v>0</v>
      </c>
      <c r="N34" s="5"/>
      <c r="O34" s="5"/>
      <c r="P34">
        <f>Q34-R34</f>
        <v>0</v>
      </c>
      <c r="S34">
        <f>T34-U34</f>
        <v>0</v>
      </c>
      <c r="V34">
        <f>W34-X34</f>
        <v>0</v>
      </c>
      <c r="AB34">
        <f>SUM(Y34:AA34)</f>
        <v>0</v>
      </c>
      <c r="AC34" s="8" t="str">
        <f>IF(AB34=0,"",AB34/W34)</f>
        <v/>
      </c>
      <c r="AD34">
        <f>AE34-AF34</f>
        <v>0</v>
      </c>
      <c r="AG34">
        <f>AH34-AI34</f>
        <v>0</v>
      </c>
      <c r="AJ34">
        <f>AK34-AL34</f>
        <v>0</v>
      </c>
      <c r="AM34">
        <f>AN34-AO34</f>
        <v>0</v>
      </c>
      <c r="AP34">
        <f>AQ34-AR34</f>
        <v>0</v>
      </c>
      <c r="AS34">
        <f>AT34-AU34</f>
        <v>0</v>
      </c>
      <c r="AV34">
        <f>AW34-AX34</f>
        <v>0</v>
      </c>
      <c r="AY34">
        <f>AZ34-BA34</f>
        <v>0</v>
      </c>
      <c r="BB34">
        <f>BC34-BD34</f>
        <v>0</v>
      </c>
    </row>
    <row r="35" spans="1:56" x14ac:dyDescent="0.25">
      <c r="A35" t="s">
        <v>104</v>
      </c>
      <c r="B35" s="5" t="s">
        <v>113</v>
      </c>
      <c r="C35" s="5" t="s">
        <v>10</v>
      </c>
      <c r="D35" s="5"/>
      <c r="E35" s="5"/>
      <c r="F35" s="16">
        <v>42627</v>
      </c>
      <c r="G35" s="5" t="s">
        <v>2</v>
      </c>
      <c r="H35" s="5" t="s">
        <v>13</v>
      </c>
      <c r="I35" s="5" t="s">
        <v>325</v>
      </c>
      <c r="J35">
        <v>300</v>
      </c>
      <c r="K35">
        <v>300</v>
      </c>
      <c r="L35">
        <v>288</v>
      </c>
      <c r="M35" s="5">
        <v>288</v>
      </c>
      <c r="N35" s="5">
        <v>460</v>
      </c>
      <c r="O35" s="5">
        <v>460</v>
      </c>
      <c r="P35">
        <f>Q35-R35</f>
        <v>0</v>
      </c>
      <c r="S35">
        <f>T35-U35</f>
        <v>0</v>
      </c>
      <c r="V35">
        <f>W35-X35</f>
        <v>0</v>
      </c>
      <c r="AB35">
        <f>SUM(Y35:AA35)</f>
        <v>0</v>
      </c>
      <c r="AC35" s="8" t="str">
        <f>IF(AB35=0,"",AB35/W35)</f>
        <v/>
      </c>
      <c r="AD35">
        <f>AE35-AF35</f>
        <v>0</v>
      </c>
      <c r="AG35">
        <f>AH35-AI35</f>
        <v>0</v>
      </c>
      <c r="AJ35">
        <f>AK35-AL35</f>
        <v>0</v>
      </c>
      <c r="AM35">
        <f>AN35-AO35</f>
        <v>0</v>
      </c>
      <c r="AP35">
        <f>AQ35-AR35</f>
        <v>0</v>
      </c>
      <c r="AS35">
        <f>AT35-AU35</f>
        <v>0</v>
      </c>
      <c r="AV35">
        <f>AW35-AX35</f>
        <v>0</v>
      </c>
      <c r="AY35">
        <f>AZ35-BA35</f>
        <v>0</v>
      </c>
      <c r="BB35">
        <f>BC35-BD35</f>
        <v>0</v>
      </c>
    </row>
    <row r="36" spans="1:56" x14ac:dyDescent="0.25">
      <c r="A36" t="s">
        <v>104</v>
      </c>
      <c r="B36" s="5" t="s">
        <v>113</v>
      </c>
      <c r="C36" s="5" t="s">
        <v>10</v>
      </c>
      <c r="D36" s="5"/>
      <c r="E36" s="5"/>
      <c r="F36" s="16">
        <v>42627</v>
      </c>
      <c r="G36" s="5" t="s">
        <v>2</v>
      </c>
      <c r="H36" s="5" t="s">
        <v>13</v>
      </c>
      <c r="I36" s="5" t="s">
        <v>133</v>
      </c>
      <c r="J36">
        <v>144</v>
      </c>
      <c r="K36">
        <v>144</v>
      </c>
      <c r="L36">
        <v>156</v>
      </c>
      <c r="M36" s="5">
        <v>156</v>
      </c>
      <c r="N36" s="5">
        <v>0</v>
      </c>
      <c r="O36" s="5"/>
      <c r="P36">
        <f>Q36-R36</f>
        <v>0</v>
      </c>
      <c r="S36">
        <f>T36-U36</f>
        <v>-6</v>
      </c>
      <c r="U36">
        <v>6</v>
      </c>
      <c r="V36">
        <f>W36-X36</f>
        <v>0</v>
      </c>
      <c r="AB36">
        <f>SUM(Y36:AA36)</f>
        <v>0</v>
      </c>
      <c r="AC36" s="8" t="str">
        <f>IF(AB36=0,"",AB36/W36)</f>
        <v/>
      </c>
      <c r="AD36">
        <f>AE36-AF36</f>
        <v>0</v>
      </c>
      <c r="AG36">
        <f>AH36-AI36</f>
        <v>0</v>
      </c>
      <c r="AJ36">
        <f>AK36-AL36</f>
        <v>0</v>
      </c>
      <c r="AM36">
        <f>AN36-AO36</f>
        <v>0</v>
      </c>
      <c r="AP36">
        <f>AQ36-AR36</f>
        <v>0</v>
      </c>
      <c r="AS36">
        <f>AT36-AU36</f>
        <v>0</v>
      </c>
      <c r="AV36">
        <f>AW36-AX36</f>
        <v>0</v>
      </c>
      <c r="AY36">
        <f>AZ36-BA36</f>
        <v>0</v>
      </c>
      <c r="BB36">
        <f>BC36-BD36</f>
        <v>0</v>
      </c>
    </row>
    <row r="37" spans="1:56" x14ac:dyDescent="0.25">
      <c r="A37" t="s">
        <v>0</v>
      </c>
      <c r="B37" s="5" t="s">
        <v>0</v>
      </c>
      <c r="C37" s="5" t="s">
        <v>10</v>
      </c>
      <c r="D37" s="5"/>
      <c r="E37" s="5"/>
      <c r="F37" s="16">
        <v>42627</v>
      </c>
      <c r="G37" s="5" t="s">
        <v>2</v>
      </c>
      <c r="H37" s="5" t="s">
        <v>13</v>
      </c>
      <c r="I37" s="5" t="s">
        <v>17</v>
      </c>
      <c r="J37">
        <v>380</v>
      </c>
      <c r="K37" s="5">
        <v>424</v>
      </c>
      <c r="L37" s="5">
        <v>380</v>
      </c>
      <c r="M37" s="5">
        <v>380</v>
      </c>
      <c r="N37" s="5">
        <v>436</v>
      </c>
      <c r="O37" s="5">
        <v>436</v>
      </c>
      <c r="P37">
        <f>Q37-R37</f>
        <v>340</v>
      </c>
      <c r="Q37">
        <v>358</v>
      </c>
      <c r="R37">
        <v>18</v>
      </c>
      <c r="S37">
        <f>T37-U37</f>
        <v>344</v>
      </c>
      <c r="T37">
        <v>368</v>
      </c>
      <c r="U37">
        <v>24</v>
      </c>
      <c r="V37">
        <f>W37-X37</f>
        <v>349</v>
      </c>
      <c r="W37">
        <v>379</v>
      </c>
      <c r="X37">
        <v>30</v>
      </c>
      <c r="Y37">
        <v>49</v>
      </c>
      <c r="Z37">
        <v>41</v>
      </c>
      <c r="AA37">
        <v>7</v>
      </c>
      <c r="AB37">
        <f>SUM(Y37:AA37)</f>
        <v>97</v>
      </c>
      <c r="AC37" s="8">
        <f>IF(AB37=0,"",AB37/W37)</f>
        <v>0.25593667546174143</v>
      </c>
      <c r="AD37">
        <f>AE37-AF37</f>
        <v>344</v>
      </c>
      <c r="AE37">
        <v>368</v>
      </c>
      <c r="AF37">
        <v>24</v>
      </c>
      <c r="AG37">
        <f>AH37-AI37</f>
        <v>362</v>
      </c>
      <c r="AH37">
        <v>384</v>
      </c>
      <c r="AI37">
        <v>22</v>
      </c>
      <c r="AJ37">
        <f>AK37-AL37</f>
        <v>383</v>
      </c>
      <c r="AK37">
        <v>406</v>
      </c>
      <c r="AL37">
        <v>23</v>
      </c>
      <c r="AM37">
        <f>AN37-AO37</f>
        <v>401</v>
      </c>
      <c r="AN37">
        <v>426</v>
      </c>
      <c r="AO37">
        <v>25</v>
      </c>
      <c r="AP37">
        <f>AQ37-AR37</f>
        <v>390</v>
      </c>
      <c r="AQ37">
        <v>421</v>
      </c>
      <c r="AR37">
        <v>31</v>
      </c>
      <c r="AS37">
        <f>AT37-AU37</f>
        <v>402</v>
      </c>
      <c r="AT37">
        <v>415</v>
      </c>
      <c r="AU37">
        <v>13</v>
      </c>
      <c r="AV37">
        <f>AW37-AX37</f>
        <v>392</v>
      </c>
      <c r="AW37">
        <v>406</v>
      </c>
      <c r="AX37">
        <v>14</v>
      </c>
      <c r="AY37">
        <f>AZ37-BA37</f>
        <v>0</v>
      </c>
      <c r="BB37">
        <f>BC37-BD37</f>
        <v>401</v>
      </c>
      <c r="BC37">
        <v>420</v>
      </c>
      <c r="BD37">
        <v>19</v>
      </c>
    </row>
    <row r="38" spans="1:56" x14ac:dyDescent="0.25">
      <c r="A38" t="s">
        <v>0</v>
      </c>
      <c r="B38" s="5" t="s">
        <v>0</v>
      </c>
      <c r="C38" s="5" t="s">
        <v>10</v>
      </c>
      <c r="D38" s="5"/>
      <c r="E38" s="5"/>
      <c r="F38" s="16">
        <v>42627</v>
      </c>
      <c r="G38" s="5" t="s">
        <v>2</v>
      </c>
      <c r="H38" s="5" t="s">
        <v>13</v>
      </c>
      <c r="I38" s="5" t="s">
        <v>23</v>
      </c>
      <c r="J38">
        <v>360</v>
      </c>
      <c r="K38" s="5">
        <v>360</v>
      </c>
      <c r="L38" s="5">
        <v>360</v>
      </c>
      <c r="M38" s="5">
        <v>360</v>
      </c>
      <c r="N38" s="5">
        <v>360</v>
      </c>
      <c r="O38" s="5">
        <v>360</v>
      </c>
      <c r="P38">
        <f>Q38-R38</f>
        <v>303</v>
      </c>
      <c r="Q38">
        <v>329</v>
      </c>
      <c r="R38">
        <v>26</v>
      </c>
      <c r="S38">
        <f>T38-U38</f>
        <v>311</v>
      </c>
      <c r="T38">
        <v>340</v>
      </c>
      <c r="U38">
        <v>29</v>
      </c>
      <c r="V38">
        <f>W38-X38</f>
        <v>297</v>
      </c>
      <c r="W38">
        <v>326</v>
      </c>
      <c r="X38">
        <v>29</v>
      </c>
      <c r="Y38">
        <v>28</v>
      </c>
      <c r="Z38">
        <v>19</v>
      </c>
      <c r="AA38">
        <v>4</v>
      </c>
      <c r="AB38">
        <f>SUM(Y38:AA38)</f>
        <v>51</v>
      </c>
      <c r="AC38" s="8">
        <f>IF(AB38=0,"",AB38/W38)</f>
        <v>0.15644171779141106</v>
      </c>
      <c r="AD38">
        <f>AE38-AF38</f>
        <v>271</v>
      </c>
      <c r="AE38">
        <v>298</v>
      </c>
      <c r="AF38">
        <v>27</v>
      </c>
      <c r="AG38">
        <f>AH38-AI38</f>
        <v>302</v>
      </c>
      <c r="AH38">
        <v>322</v>
      </c>
      <c r="AI38">
        <v>20</v>
      </c>
      <c r="AJ38">
        <f>AK38-AL38</f>
        <v>292</v>
      </c>
      <c r="AK38">
        <v>317</v>
      </c>
      <c r="AL38">
        <v>25</v>
      </c>
      <c r="AM38">
        <f>AN38-AO38</f>
        <v>291</v>
      </c>
      <c r="AN38">
        <v>315</v>
      </c>
      <c r="AO38">
        <v>24</v>
      </c>
      <c r="AP38">
        <f>AQ38-AR38</f>
        <v>309</v>
      </c>
      <c r="AQ38">
        <v>338</v>
      </c>
      <c r="AR38">
        <v>29</v>
      </c>
      <c r="AS38">
        <f>AT38-AU38</f>
        <v>304</v>
      </c>
      <c r="AT38">
        <v>327</v>
      </c>
      <c r="AU38">
        <v>23</v>
      </c>
      <c r="AV38">
        <f>AW38-AX38</f>
        <v>321</v>
      </c>
      <c r="AW38">
        <v>349</v>
      </c>
      <c r="AX38">
        <v>28</v>
      </c>
      <c r="AY38">
        <f>AZ38-BA38</f>
        <v>0</v>
      </c>
      <c r="BB38">
        <f>BC38-BD38</f>
        <v>300</v>
      </c>
      <c r="BC38">
        <v>340</v>
      </c>
      <c r="BD38">
        <v>40</v>
      </c>
    </row>
    <row r="39" spans="1:56" x14ac:dyDescent="0.25">
      <c r="A39" t="s">
        <v>0</v>
      </c>
      <c r="B39" s="5" t="s">
        <v>0</v>
      </c>
      <c r="C39" s="5" t="s">
        <v>10</v>
      </c>
      <c r="D39" s="5"/>
      <c r="E39" s="5"/>
      <c r="F39" s="16">
        <v>42627</v>
      </c>
      <c r="G39" s="5" t="s">
        <v>2</v>
      </c>
      <c r="H39" s="5" t="s">
        <v>13</v>
      </c>
      <c r="I39" s="5" t="s">
        <v>15</v>
      </c>
      <c r="J39">
        <v>241</v>
      </c>
      <c r="K39" s="5">
        <v>241</v>
      </c>
      <c r="L39" s="5">
        <v>241</v>
      </c>
      <c r="M39" s="5">
        <v>241</v>
      </c>
      <c r="N39" s="5">
        <v>241</v>
      </c>
      <c r="O39" s="5">
        <v>241</v>
      </c>
      <c r="P39">
        <f>Q39-R39</f>
        <v>225</v>
      </c>
      <c r="Q39">
        <v>225</v>
      </c>
      <c r="S39">
        <f>T39-U39</f>
        <v>214</v>
      </c>
      <c r="T39">
        <v>214</v>
      </c>
      <c r="V39">
        <f>W39-X39</f>
        <v>225</v>
      </c>
      <c r="W39">
        <v>225</v>
      </c>
      <c r="Y39">
        <v>16</v>
      </c>
      <c r="Z39">
        <v>11</v>
      </c>
      <c r="AB39">
        <f>SUM(Y39:AA39)</f>
        <v>27</v>
      </c>
      <c r="AC39" s="8">
        <f>IF(AB39=0,"",AB39/W39)</f>
        <v>0.12</v>
      </c>
      <c r="AD39">
        <f>AE39-AF39</f>
        <v>211</v>
      </c>
      <c r="AE39">
        <v>212</v>
      </c>
      <c r="AF39">
        <v>1</v>
      </c>
      <c r="AG39">
        <f>AH39-AI39</f>
        <v>220</v>
      </c>
      <c r="AH39">
        <v>225</v>
      </c>
      <c r="AI39">
        <v>5</v>
      </c>
      <c r="AJ39">
        <f>AK39-AL39</f>
        <v>206</v>
      </c>
      <c r="AK39">
        <v>211</v>
      </c>
      <c r="AL39">
        <v>5</v>
      </c>
      <c r="AM39">
        <f>AN39-AO39</f>
        <v>210</v>
      </c>
      <c r="AN39">
        <v>216</v>
      </c>
      <c r="AO39">
        <v>6</v>
      </c>
      <c r="AP39">
        <f>AQ39-AR39</f>
        <v>213</v>
      </c>
      <c r="AQ39">
        <v>220</v>
      </c>
      <c r="AR39">
        <v>7</v>
      </c>
      <c r="AS39">
        <f>AT39-AU39</f>
        <v>211</v>
      </c>
      <c r="AT39">
        <v>220</v>
      </c>
      <c r="AU39">
        <v>9</v>
      </c>
      <c r="AV39">
        <f>AW39-AX39</f>
        <v>202</v>
      </c>
      <c r="AW39">
        <v>211</v>
      </c>
      <c r="AX39">
        <v>9</v>
      </c>
      <c r="AY39">
        <f>AZ39-BA39</f>
        <v>0</v>
      </c>
      <c r="BB39">
        <f>BC39-BD39</f>
        <v>217</v>
      </c>
      <c r="BC39">
        <v>226</v>
      </c>
      <c r="BD39">
        <v>9</v>
      </c>
    </row>
    <row r="40" spans="1:56" x14ac:dyDescent="0.25">
      <c r="A40" t="s">
        <v>0</v>
      </c>
      <c r="B40" s="5" t="s">
        <v>0</v>
      </c>
      <c r="C40" s="5" t="s">
        <v>10</v>
      </c>
      <c r="D40" s="5"/>
      <c r="E40" s="5"/>
      <c r="F40" s="16">
        <v>42627</v>
      </c>
      <c r="G40" s="5" t="s">
        <v>2</v>
      </c>
      <c r="H40" s="5" t="s">
        <v>13</v>
      </c>
      <c r="I40" s="5" t="s">
        <v>14</v>
      </c>
      <c r="J40">
        <v>200</v>
      </c>
      <c r="K40" s="5">
        <v>200</v>
      </c>
      <c r="L40" s="5">
        <v>200</v>
      </c>
      <c r="M40" s="5">
        <v>200</v>
      </c>
      <c r="N40" s="5">
        <v>200</v>
      </c>
      <c r="O40" s="5">
        <v>200</v>
      </c>
      <c r="P40">
        <f>Q40-R40</f>
        <v>182</v>
      </c>
      <c r="Q40">
        <v>185</v>
      </c>
      <c r="R40">
        <v>3</v>
      </c>
      <c r="S40">
        <f>T40-U40</f>
        <v>194</v>
      </c>
      <c r="T40">
        <v>194</v>
      </c>
      <c r="V40">
        <f>W40-X40</f>
        <v>191</v>
      </c>
      <c r="W40">
        <v>197</v>
      </c>
      <c r="X40">
        <v>6</v>
      </c>
      <c r="Y40">
        <v>10</v>
      </c>
      <c r="Z40">
        <v>10</v>
      </c>
      <c r="AA40">
        <v>3</v>
      </c>
      <c r="AB40">
        <f>SUM(Y40:AA40)</f>
        <v>23</v>
      </c>
      <c r="AC40" s="8">
        <f>IF(AB40=0,"",AB40/W40)</f>
        <v>0.116751269035533</v>
      </c>
      <c r="AD40">
        <f>AE40-AF40</f>
        <v>185</v>
      </c>
      <c r="AE40">
        <v>194</v>
      </c>
      <c r="AF40">
        <v>9</v>
      </c>
      <c r="AG40">
        <f>AH40-AI40</f>
        <v>187</v>
      </c>
      <c r="AH40">
        <v>199</v>
      </c>
      <c r="AI40">
        <v>12</v>
      </c>
      <c r="AJ40">
        <f>AK40-AL40</f>
        <v>179</v>
      </c>
      <c r="AK40">
        <v>191</v>
      </c>
      <c r="AL40">
        <v>12</v>
      </c>
      <c r="AM40">
        <f>AN40-AO40</f>
        <v>171</v>
      </c>
      <c r="AN40">
        <v>185</v>
      </c>
      <c r="AO40">
        <v>14</v>
      </c>
      <c r="AP40">
        <f>AQ40-AR40</f>
        <v>178</v>
      </c>
      <c r="AQ40">
        <v>190</v>
      </c>
      <c r="AR40">
        <v>12</v>
      </c>
      <c r="AS40">
        <f>AT40-AU40</f>
        <v>181</v>
      </c>
      <c r="AT40">
        <v>193</v>
      </c>
      <c r="AU40">
        <v>12</v>
      </c>
      <c r="AV40">
        <f>AW40-AX40</f>
        <v>183</v>
      </c>
      <c r="AW40">
        <v>197</v>
      </c>
      <c r="AX40">
        <v>14</v>
      </c>
      <c r="AY40">
        <f>AZ40-BA40</f>
        <v>0</v>
      </c>
      <c r="BB40">
        <f>BC40-BD40</f>
        <v>186</v>
      </c>
      <c r="BC40">
        <v>198</v>
      </c>
      <c r="BD40">
        <v>12</v>
      </c>
    </row>
    <row r="41" spans="1:56" x14ac:dyDescent="0.25">
      <c r="A41" t="s">
        <v>0</v>
      </c>
      <c r="B41" s="5" t="s">
        <v>0</v>
      </c>
      <c r="C41" s="5" t="s">
        <v>10</v>
      </c>
      <c r="D41" s="5"/>
      <c r="E41" s="5" t="s">
        <v>330</v>
      </c>
      <c r="F41" s="16">
        <v>42627</v>
      </c>
      <c r="G41" s="5" t="s">
        <v>2</v>
      </c>
      <c r="H41" s="5" t="s">
        <v>11</v>
      </c>
      <c r="I41" s="5" t="s">
        <v>1</v>
      </c>
      <c r="J41">
        <v>172</v>
      </c>
      <c r="K41" s="5">
        <v>172</v>
      </c>
      <c r="L41" s="5">
        <v>172</v>
      </c>
      <c r="M41" s="5">
        <v>172</v>
      </c>
      <c r="N41" s="5">
        <v>172</v>
      </c>
      <c r="O41" s="5">
        <v>172</v>
      </c>
      <c r="P41">
        <f>Q41-R41</f>
        <v>76</v>
      </c>
      <c r="Q41">
        <v>183</v>
      </c>
      <c r="R41">
        <v>107</v>
      </c>
      <c r="S41">
        <f>T41-U41</f>
        <v>77</v>
      </c>
      <c r="T41">
        <v>185</v>
      </c>
      <c r="U41">
        <v>108</v>
      </c>
      <c r="V41">
        <f>W41-X41</f>
        <v>77</v>
      </c>
      <c r="W41">
        <v>187</v>
      </c>
      <c r="X41">
        <v>110</v>
      </c>
      <c r="Y41">
        <v>24</v>
      </c>
      <c r="Z41">
        <v>32</v>
      </c>
      <c r="AA41">
        <v>5</v>
      </c>
      <c r="AB41">
        <f>SUM(Y41:AA41)</f>
        <v>61</v>
      </c>
      <c r="AC41" s="8">
        <f>IF(AB41=0,"",AB41/W41)</f>
        <v>0.32620320855614976</v>
      </c>
      <c r="AD41">
        <f>AE41-AF41</f>
        <v>80</v>
      </c>
      <c r="AE41">
        <v>185</v>
      </c>
      <c r="AF41">
        <v>105</v>
      </c>
      <c r="AG41">
        <f>AH41-AI41</f>
        <v>81</v>
      </c>
      <c r="AH41">
        <v>185</v>
      </c>
      <c r="AI41">
        <v>104</v>
      </c>
      <c r="AJ41">
        <f>AK41-AL41</f>
        <v>81</v>
      </c>
      <c r="AK41">
        <v>184</v>
      </c>
      <c r="AL41">
        <v>103</v>
      </c>
      <c r="AM41">
        <f>AN41-AO41</f>
        <v>81</v>
      </c>
      <c r="AN41">
        <v>183</v>
      </c>
      <c r="AO41">
        <v>102</v>
      </c>
      <c r="AP41">
        <f>AQ41-AR41</f>
        <v>73</v>
      </c>
      <c r="AQ41">
        <v>183</v>
      </c>
      <c r="AR41">
        <v>110</v>
      </c>
      <c r="AS41">
        <f>AT41-AU41</f>
        <v>81</v>
      </c>
      <c r="AT41">
        <v>182</v>
      </c>
      <c r="AU41">
        <v>101</v>
      </c>
      <c r="AV41">
        <f>AW41-AX41</f>
        <v>81</v>
      </c>
      <c r="AW41">
        <v>186</v>
      </c>
      <c r="AX41">
        <v>105</v>
      </c>
      <c r="AY41">
        <f>AZ41-BA41</f>
        <v>0</v>
      </c>
      <c r="BB41">
        <f>BC41-BD41</f>
        <v>71</v>
      </c>
      <c r="BC41">
        <v>184</v>
      </c>
      <c r="BD41">
        <v>113</v>
      </c>
    </row>
    <row r="42" spans="1:56" x14ac:dyDescent="0.25">
      <c r="A42" t="s">
        <v>0</v>
      </c>
      <c r="B42" s="5" t="s">
        <v>0</v>
      </c>
      <c r="C42" s="5" t="s">
        <v>10</v>
      </c>
      <c r="D42" s="5"/>
      <c r="E42" s="5"/>
      <c r="F42" s="16">
        <v>42627</v>
      </c>
      <c r="G42" s="5" t="s">
        <v>2</v>
      </c>
      <c r="H42" s="5" t="s">
        <v>11</v>
      </c>
      <c r="I42" s="5" t="s">
        <v>12</v>
      </c>
      <c r="J42">
        <v>178</v>
      </c>
      <c r="K42" s="5">
        <v>178</v>
      </c>
      <c r="L42" s="5">
        <v>178</v>
      </c>
      <c r="M42" s="5">
        <v>178</v>
      </c>
      <c r="N42" s="5">
        <v>178</v>
      </c>
      <c r="O42" s="5">
        <v>178</v>
      </c>
      <c r="P42">
        <f>Q42-R42</f>
        <v>7</v>
      </c>
      <c r="Q42">
        <v>155</v>
      </c>
      <c r="R42">
        <v>148</v>
      </c>
      <c r="S42">
        <f>T42-U42</f>
        <v>7</v>
      </c>
      <c r="T42">
        <v>155</v>
      </c>
      <c r="U42">
        <v>148</v>
      </c>
      <c r="V42">
        <f>W42-X42</f>
        <v>7</v>
      </c>
      <c r="W42">
        <v>156</v>
      </c>
      <c r="X42">
        <v>149</v>
      </c>
      <c r="AB42">
        <f>SUM(Y42:AA42)</f>
        <v>0</v>
      </c>
      <c r="AC42" s="8" t="str">
        <f>IF(AB42=0,"",AB42/W42)</f>
        <v/>
      </c>
      <c r="AD42">
        <f>AE42-AF42</f>
        <v>6</v>
      </c>
      <c r="AE42">
        <v>156</v>
      </c>
      <c r="AF42">
        <v>150</v>
      </c>
      <c r="AG42">
        <f>AH42-AI42</f>
        <v>6</v>
      </c>
      <c r="AH42">
        <v>159</v>
      </c>
      <c r="AI42">
        <v>153</v>
      </c>
      <c r="AJ42">
        <f>AK42-AL42</f>
        <v>6</v>
      </c>
      <c r="AK42">
        <v>159</v>
      </c>
      <c r="AL42">
        <v>153</v>
      </c>
      <c r="AM42">
        <f>AN42-AO42</f>
        <v>6</v>
      </c>
      <c r="AN42">
        <v>157</v>
      </c>
      <c r="AO42">
        <v>151</v>
      </c>
      <c r="AP42">
        <f>AQ42-AR42</f>
        <v>6</v>
      </c>
      <c r="AQ42">
        <v>158</v>
      </c>
      <c r="AR42">
        <v>152</v>
      </c>
      <c r="AS42">
        <f>AT42-AU42</f>
        <v>5</v>
      </c>
      <c r="AT42">
        <v>159</v>
      </c>
      <c r="AU42">
        <v>154</v>
      </c>
      <c r="AV42">
        <f>AW42-AX42</f>
        <v>5</v>
      </c>
      <c r="AW42">
        <v>155</v>
      </c>
      <c r="AX42">
        <v>150</v>
      </c>
      <c r="AY42">
        <f>AZ42-BA42</f>
        <v>0</v>
      </c>
      <c r="BB42">
        <f>BC42-BD42</f>
        <v>5</v>
      </c>
      <c r="BC42">
        <v>154</v>
      </c>
      <c r="BD42">
        <v>149</v>
      </c>
    </row>
    <row r="43" spans="1:56" x14ac:dyDescent="0.25">
      <c r="A43" t="s">
        <v>0</v>
      </c>
      <c r="B43" s="5" t="s">
        <v>0</v>
      </c>
      <c r="C43" s="5" t="s">
        <v>10</v>
      </c>
      <c r="D43" s="5"/>
      <c r="E43" s="5" t="s">
        <v>302</v>
      </c>
      <c r="F43" s="16">
        <v>42627</v>
      </c>
      <c r="G43" s="5" t="s">
        <v>16</v>
      </c>
      <c r="H43" s="5" t="s">
        <v>18</v>
      </c>
      <c r="I43" s="5" t="s">
        <v>19</v>
      </c>
      <c r="J43">
        <v>1050</v>
      </c>
      <c r="K43" s="4">
        <v>1050</v>
      </c>
      <c r="L43" s="4">
        <v>500</v>
      </c>
      <c r="M43" s="5">
        <v>500</v>
      </c>
      <c r="N43" s="5">
        <v>0</v>
      </c>
      <c r="O43" s="5"/>
      <c r="P43">
        <f>Q43-R43</f>
        <v>890</v>
      </c>
      <c r="Q43">
        <v>890</v>
      </c>
      <c r="S43">
        <f>T43-U43</f>
        <v>795</v>
      </c>
      <c r="T43">
        <v>795</v>
      </c>
      <c r="V43">
        <f>W43-X43</f>
        <v>772</v>
      </c>
      <c r="W43">
        <v>772</v>
      </c>
      <c r="AB43">
        <f>SUM(Y43:AA43)</f>
        <v>0</v>
      </c>
      <c r="AC43" s="8" t="str">
        <f>IF(AB43=0,"",AB43/W43)</f>
        <v/>
      </c>
      <c r="AD43">
        <f>AE43-AF43</f>
        <v>635</v>
      </c>
      <c r="AE43">
        <v>635</v>
      </c>
      <c r="AG43">
        <f>AH43-AI43</f>
        <v>0</v>
      </c>
      <c r="AH43">
        <v>0</v>
      </c>
      <c r="AJ43">
        <f>AK43-AL43</f>
        <v>0</v>
      </c>
      <c r="AM43">
        <f>AN43-AO43</f>
        <v>0</v>
      </c>
      <c r="AP43">
        <f>AQ43-AR43</f>
        <v>0</v>
      </c>
      <c r="AS43">
        <f>AT43-AU43</f>
        <v>0</v>
      </c>
      <c r="AV43">
        <f>AW43-AX43</f>
        <v>0</v>
      </c>
      <c r="AY43">
        <f>AZ43-BA43</f>
        <v>0</v>
      </c>
      <c r="BB43">
        <f>BC43-BD43</f>
        <v>0</v>
      </c>
    </row>
    <row r="44" spans="1:56" x14ac:dyDescent="0.25">
      <c r="A44" t="s">
        <v>0</v>
      </c>
      <c r="B44" s="5" t="s">
        <v>0</v>
      </c>
      <c r="C44" s="5" t="s">
        <v>10</v>
      </c>
      <c r="D44" s="5"/>
      <c r="E44" s="5"/>
      <c r="F44" s="16">
        <v>42627</v>
      </c>
      <c r="G44" s="5" t="s">
        <v>2</v>
      </c>
      <c r="H44" s="5" t="s">
        <v>13</v>
      </c>
      <c r="I44" s="5" t="s">
        <v>17</v>
      </c>
      <c r="J44">
        <v>58</v>
      </c>
      <c r="K44" s="5">
        <v>58</v>
      </c>
      <c r="L44" s="5">
        <v>56</v>
      </c>
      <c r="M44" s="5">
        <v>56</v>
      </c>
      <c r="N44" s="5">
        <v>0</v>
      </c>
      <c r="O44" s="5"/>
      <c r="P44">
        <f>Q44-R44</f>
        <v>0</v>
      </c>
      <c r="S44">
        <f>T44-U44</f>
        <v>0</v>
      </c>
      <c r="V44">
        <f>W44-X44</f>
        <v>0</v>
      </c>
      <c r="AB44">
        <f>SUM(Y44:AA44)</f>
        <v>0</v>
      </c>
      <c r="AC44" s="8" t="str">
        <f>IF(AB44=0,"",AB44/W44)</f>
        <v/>
      </c>
      <c r="AD44">
        <f>AE44-AF44</f>
        <v>0</v>
      </c>
      <c r="AG44">
        <f>AH44-AI44</f>
        <v>0</v>
      </c>
      <c r="AJ44">
        <f>AK44-AL44</f>
        <v>0</v>
      </c>
      <c r="AM44">
        <f>AN44-AO44</f>
        <v>0</v>
      </c>
      <c r="AP44">
        <f>AQ44-AR44</f>
        <v>0</v>
      </c>
      <c r="AS44">
        <f>AT44-AU44</f>
        <v>0</v>
      </c>
      <c r="AV44">
        <f>AW44-AX44</f>
        <v>0</v>
      </c>
      <c r="AY44">
        <f>AZ44-BA44</f>
        <v>0</v>
      </c>
      <c r="BB44">
        <f>BC44-BD44</f>
        <v>0</v>
      </c>
    </row>
    <row r="45" spans="1:56" x14ac:dyDescent="0.25">
      <c r="A45" t="s">
        <v>0</v>
      </c>
      <c r="B45" s="5" t="s">
        <v>0</v>
      </c>
      <c r="C45" s="5" t="s">
        <v>29</v>
      </c>
      <c r="D45" s="5"/>
      <c r="E45" s="5"/>
      <c r="F45" s="16">
        <v>42627</v>
      </c>
      <c r="G45" s="5" t="s">
        <v>2</v>
      </c>
      <c r="H45" s="5" t="s">
        <v>13</v>
      </c>
      <c r="I45" s="5" t="s">
        <v>34</v>
      </c>
      <c r="J45">
        <v>324</v>
      </c>
      <c r="K45" s="5">
        <v>324</v>
      </c>
      <c r="L45" s="5">
        <v>324</v>
      </c>
      <c r="M45" s="5">
        <v>324</v>
      </c>
      <c r="N45" s="5">
        <v>324</v>
      </c>
      <c r="O45" s="5">
        <v>324</v>
      </c>
      <c r="P45">
        <f>Q45-R45</f>
        <v>0</v>
      </c>
      <c r="S45">
        <f>T45-U45</f>
        <v>0</v>
      </c>
      <c r="V45">
        <f>W45-X45</f>
        <v>0</v>
      </c>
      <c r="AB45">
        <f>SUM(Y45:AA45)</f>
        <v>0</v>
      </c>
      <c r="AC45" s="8" t="str">
        <f>IF(AB45=0,"",AB45/W45)</f>
        <v/>
      </c>
      <c r="AD45">
        <f>AE45-AF45</f>
        <v>0</v>
      </c>
      <c r="AG45">
        <f>AH45-AI45</f>
        <v>0</v>
      </c>
      <c r="AJ45">
        <f>AK45-AL45</f>
        <v>0</v>
      </c>
      <c r="AM45">
        <f>AN45-AO45</f>
        <v>0</v>
      </c>
      <c r="AP45">
        <f>AQ45-AR45</f>
        <v>0</v>
      </c>
      <c r="AS45">
        <f>AT45-AU45</f>
        <v>0</v>
      </c>
      <c r="AV45">
        <f>AW45-AX45</f>
        <v>0</v>
      </c>
      <c r="AY45">
        <f>AZ45-BA45</f>
        <v>0</v>
      </c>
      <c r="BB45">
        <f>BC45-BD45</f>
        <v>0</v>
      </c>
    </row>
    <row r="46" spans="1:56" x14ac:dyDescent="0.25">
      <c r="A46" t="s">
        <v>0</v>
      </c>
      <c r="B46" s="5" t="s">
        <v>0</v>
      </c>
      <c r="C46" s="5" t="s">
        <v>29</v>
      </c>
      <c r="D46" s="5">
        <v>2017</v>
      </c>
      <c r="E46" s="5"/>
      <c r="F46" s="16">
        <v>42627</v>
      </c>
      <c r="G46" s="5" t="s">
        <v>2</v>
      </c>
      <c r="H46" s="5" t="s">
        <v>11</v>
      </c>
      <c r="I46" s="5" t="s">
        <v>19</v>
      </c>
      <c r="J46">
        <v>40</v>
      </c>
      <c r="K46" s="5">
        <v>40</v>
      </c>
      <c r="L46" s="5">
        <v>40</v>
      </c>
      <c r="M46" s="5">
        <v>40</v>
      </c>
      <c r="N46" s="5">
        <v>40</v>
      </c>
      <c r="O46" s="5">
        <v>40</v>
      </c>
      <c r="P46">
        <f>Q46-R46</f>
        <v>0</v>
      </c>
      <c r="S46">
        <f>T46-U46</f>
        <v>0</v>
      </c>
      <c r="V46">
        <f>W46-X46</f>
        <v>0</v>
      </c>
      <c r="AB46">
        <f>SUM(Y46:AA46)</f>
        <v>0</v>
      </c>
      <c r="AC46" s="8" t="str">
        <f>IF(AB46=0,"",AB46/W46)</f>
        <v/>
      </c>
      <c r="AD46">
        <f>AE46-AF46</f>
        <v>0</v>
      </c>
      <c r="AG46">
        <f>AH46-AI46</f>
        <v>0</v>
      </c>
      <c r="AJ46">
        <f>AK46-AL46</f>
        <v>0</v>
      </c>
      <c r="AM46">
        <f>AN46-AO46</f>
        <v>0</v>
      </c>
      <c r="AP46">
        <f>AQ46-AR46</f>
        <v>0</v>
      </c>
      <c r="AS46">
        <f>AT46-AU46</f>
        <v>0</v>
      </c>
      <c r="AV46">
        <f>AW46-AX46</f>
        <v>0</v>
      </c>
      <c r="AY46">
        <f>AZ46-BA46</f>
        <v>0</v>
      </c>
      <c r="BB46">
        <f>BC46-BD46</f>
        <v>0</v>
      </c>
    </row>
    <row r="47" spans="1:56" x14ac:dyDescent="0.25">
      <c r="A47" t="s">
        <v>0</v>
      </c>
      <c r="B47" s="5" t="s">
        <v>20</v>
      </c>
      <c r="C47" s="5" t="s">
        <v>29</v>
      </c>
      <c r="D47" s="5"/>
      <c r="E47" s="5"/>
      <c r="F47" s="16">
        <v>42627</v>
      </c>
      <c r="G47" s="5" t="s">
        <v>3</v>
      </c>
      <c r="H47" s="5" t="s">
        <v>11</v>
      </c>
      <c r="I47" s="5" t="s">
        <v>21</v>
      </c>
      <c r="J47">
        <v>3900</v>
      </c>
      <c r="K47" s="5">
        <f>780*5</f>
        <v>3900</v>
      </c>
      <c r="L47" s="5">
        <f>780*5</f>
        <v>3900</v>
      </c>
      <c r="M47" s="13">
        <v>2400</v>
      </c>
      <c r="N47" s="13">
        <v>2400</v>
      </c>
      <c r="O47" s="13">
        <v>1500</v>
      </c>
      <c r="P47">
        <f>Q47-R47</f>
        <v>0</v>
      </c>
      <c r="S47">
        <f>T47-U47</f>
        <v>0</v>
      </c>
      <c r="V47">
        <f>W47-X47</f>
        <v>0</v>
      </c>
      <c r="AB47">
        <f>SUM(Y47:AA47)</f>
        <v>0</v>
      </c>
      <c r="AC47" s="8" t="str">
        <f>IF(AB47=0,"",AB47/W47)</f>
        <v/>
      </c>
      <c r="AD47">
        <f>AE47-AF47</f>
        <v>0</v>
      </c>
      <c r="AG47">
        <f>AH47-AI47</f>
        <v>0</v>
      </c>
      <c r="AJ47">
        <f>AK47-AL47</f>
        <v>0</v>
      </c>
      <c r="AM47">
        <f>AN47-AO47</f>
        <v>0</v>
      </c>
      <c r="AP47">
        <f>AQ47-AR47</f>
        <v>0</v>
      </c>
      <c r="AS47">
        <f>AT47-AU47</f>
        <v>0</v>
      </c>
      <c r="AV47">
        <f>AW47-AX47</f>
        <v>0</v>
      </c>
      <c r="AY47">
        <f>AZ47-BA47</f>
        <v>0</v>
      </c>
      <c r="BB47">
        <f>BC47-BD47</f>
        <v>0</v>
      </c>
    </row>
    <row r="48" spans="1:56" x14ac:dyDescent="0.25">
      <c r="A48" t="s">
        <v>0</v>
      </c>
      <c r="B48" s="5" t="s">
        <v>20</v>
      </c>
      <c r="C48" s="5" t="s">
        <v>10</v>
      </c>
      <c r="D48" s="5"/>
      <c r="E48" s="5" t="s">
        <v>330</v>
      </c>
      <c r="F48" s="16">
        <v>42627</v>
      </c>
      <c r="G48" s="5" t="s">
        <v>2</v>
      </c>
      <c r="H48" s="5" t="s">
        <v>13</v>
      </c>
      <c r="I48" s="5" t="s">
        <v>21</v>
      </c>
      <c r="J48">
        <v>136</v>
      </c>
      <c r="K48" s="5">
        <v>136</v>
      </c>
      <c r="L48" s="5">
        <v>136</v>
      </c>
      <c r="M48" s="5">
        <v>136</v>
      </c>
      <c r="N48" s="5">
        <v>136</v>
      </c>
      <c r="O48" s="5">
        <v>136</v>
      </c>
      <c r="P48">
        <f>Q48-R48</f>
        <v>127</v>
      </c>
      <c r="Q48">
        <v>127</v>
      </c>
      <c r="S48">
        <f>T48-U48</f>
        <v>133</v>
      </c>
      <c r="T48">
        <v>133</v>
      </c>
      <c r="V48">
        <f>W48-X48</f>
        <v>129</v>
      </c>
      <c r="W48">
        <v>129</v>
      </c>
      <c r="Y48">
        <v>9</v>
      </c>
      <c r="Z48">
        <v>9</v>
      </c>
      <c r="AA48">
        <v>1</v>
      </c>
      <c r="AB48">
        <f>SUM(Y48:AA48)</f>
        <v>19</v>
      </c>
      <c r="AC48" s="8">
        <f>IF(AB48=0,"",AB48/W48)</f>
        <v>0.14728682170542637</v>
      </c>
      <c r="AD48">
        <f>AE48-AF48</f>
        <v>123</v>
      </c>
      <c r="AE48">
        <v>123</v>
      </c>
      <c r="AG48">
        <f>AH48-AI48</f>
        <v>123</v>
      </c>
      <c r="AH48">
        <v>126</v>
      </c>
      <c r="AI48">
        <v>3</v>
      </c>
      <c r="AJ48">
        <f>AK48-AL48</f>
        <v>123</v>
      </c>
      <c r="AK48">
        <v>127</v>
      </c>
      <c r="AL48">
        <v>4</v>
      </c>
      <c r="AM48">
        <f>AN48-AO48</f>
        <v>122</v>
      </c>
      <c r="AN48">
        <v>133</v>
      </c>
      <c r="AO48">
        <v>11</v>
      </c>
      <c r="AP48">
        <f>AQ48-AR48</f>
        <v>122</v>
      </c>
      <c r="AQ48">
        <v>133</v>
      </c>
      <c r="AR48">
        <v>11</v>
      </c>
      <c r="AS48">
        <f>AT48-AU48</f>
        <v>122</v>
      </c>
      <c r="AT48">
        <v>133</v>
      </c>
      <c r="AU48">
        <v>11</v>
      </c>
      <c r="AV48">
        <f>AW48-AX48</f>
        <v>117</v>
      </c>
      <c r="AW48">
        <v>127</v>
      </c>
      <c r="AX48">
        <v>10</v>
      </c>
      <c r="AY48">
        <f>AZ48-BA48</f>
        <v>0</v>
      </c>
      <c r="BB48">
        <f>BC48-BD48</f>
        <v>124</v>
      </c>
      <c r="BC48">
        <v>134</v>
      </c>
      <c r="BD48">
        <v>10</v>
      </c>
    </row>
    <row r="49" spans="1:56" x14ac:dyDescent="0.25">
      <c r="A49" t="s">
        <v>0</v>
      </c>
      <c r="B49" s="5" t="s">
        <v>24</v>
      </c>
      <c r="C49" s="5" t="s">
        <v>10</v>
      </c>
      <c r="D49" s="5"/>
      <c r="E49" s="5"/>
      <c r="F49" s="16">
        <v>42627</v>
      </c>
      <c r="G49" s="5" t="s">
        <v>2</v>
      </c>
      <c r="H49" s="5" t="s">
        <v>13</v>
      </c>
      <c r="I49" s="5" t="s">
        <v>22</v>
      </c>
      <c r="J49">
        <v>580</v>
      </c>
      <c r="K49" s="5">
        <v>580</v>
      </c>
      <c r="L49" s="5">
        <v>580</v>
      </c>
      <c r="M49" s="5">
        <v>580</v>
      </c>
      <c r="N49" s="5">
        <v>580</v>
      </c>
      <c r="O49" s="5">
        <v>580</v>
      </c>
      <c r="P49">
        <f>Q49-R49</f>
        <v>521</v>
      </c>
      <c r="Q49">
        <v>566</v>
      </c>
      <c r="R49">
        <v>45</v>
      </c>
      <c r="S49">
        <f>T49-U49</f>
        <v>509</v>
      </c>
      <c r="T49">
        <v>556</v>
      </c>
      <c r="U49">
        <v>47</v>
      </c>
      <c r="V49">
        <f>W49-X49</f>
        <v>534</v>
      </c>
      <c r="W49">
        <v>580</v>
      </c>
      <c r="X49">
        <v>46</v>
      </c>
      <c r="Y49">
        <v>45</v>
      </c>
      <c r="Z49">
        <v>61</v>
      </c>
      <c r="AA49">
        <v>2</v>
      </c>
      <c r="AB49">
        <f>SUM(Y49:AA49)</f>
        <v>108</v>
      </c>
      <c r="AC49" s="8">
        <f>IF(AB49=0,"",AB49/W49)</f>
        <v>0.18620689655172415</v>
      </c>
      <c r="AD49">
        <f>AE49-AF49</f>
        <v>518</v>
      </c>
      <c r="AE49">
        <v>578</v>
      </c>
      <c r="AF49">
        <v>60</v>
      </c>
      <c r="AG49">
        <f>AH49-AI49</f>
        <v>508</v>
      </c>
      <c r="AH49">
        <v>576</v>
      </c>
      <c r="AI49">
        <v>68</v>
      </c>
      <c r="AJ49">
        <f>AK49-AL49</f>
        <v>501</v>
      </c>
      <c r="AK49">
        <v>573</v>
      </c>
      <c r="AL49">
        <v>72</v>
      </c>
      <c r="AM49">
        <f>AN49-AO49</f>
        <v>499</v>
      </c>
      <c r="AN49">
        <v>574</v>
      </c>
      <c r="AO49">
        <v>75</v>
      </c>
      <c r="AP49">
        <f>AQ49-AR49</f>
        <v>486</v>
      </c>
      <c r="AQ49">
        <v>570</v>
      </c>
      <c r="AR49">
        <v>84</v>
      </c>
      <c r="AS49">
        <f>AT49-AU49</f>
        <v>496</v>
      </c>
      <c r="AT49">
        <v>577</v>
      </c>
      <c r="AU49">
        <v>81</v>
      </c>
      <c r="AV49">
        <f>AW49-AX49</f>
        <v>500</v>
      </c>
      <c r="AW49">
        <v>581</v>
      </c>
      <c r="AX49">
        <v>81</v>
      </c>
      <c r="AY49">
        <f>AZ49-BA49</f>
        <v>0</v>
      </c>
      <c r="BB49">
        <f>BC49-BD49</f>
        <v>467</v>
      </c>
      <c r="BC49">
        <v>585</v>
      </c>
      <c r="BD49">
        <v>118</v>
      </c>
    </row>
    <row r="50" spans="1:56" x14ac:dyDescent="0.25">
      <c r="A50" t="s">
        <v>0</v>
      </c>
      <c r="B50" s="5" t="s">
        <v>25</v>
      </c>
      <c r="C50" s="5" t="s">
        <v>10</v>
      </c>
      <c r="D50" s="5"/>
      <c r="E50" s="5"/>
      <c r="F50" s="16">
        <v>42627</v>
      </c>
      <c r="G50" s="5" t="s">
        <v>2</v>
      </c>
      <c r="H50" s="5" t="s">
        <v>13</v>
      </c>
      <c r="I50" s="5" t="s">
        <v>30</v>
      </c>
      <c r="J50">
        <v>256</v>
      </c>
      <c r="K50" s="5">
        <v>256</v>
      </c>
      <c r="L50" s="5">
        <v>256</v>
      </c>
      <c r="M50" s="5">
        <v>256</v>
      </c>
      <c r="N50" s="5">
        <v>256</v>
      </c>
      <c r="O50" s="5">
        <v>256</v>
      </c>
      <c r="P50">
        <f>Q50-R50</f>
        <v>0</v>
      </c>
      <c r="S50">
        <f>T50-U50</f>
        <v>0</v>
      </c>
      <c r="V50">
        <f>W50-X50</f>
        <v>0</v>
      </c>
      <c r="AB50">
        <f>SUM(Y50:AA50)</f>
        <v>0</v>
      </c>
      <c r="AC50" s="8" t="str">
        <f>IF(AB50=0,"",AB50/W50)</f>
        <v/>
      </c>
      <c r="AD50">
        <f>AE50-AF50</f>
        <v>0</v>
      </c>
      <c r="AG50">
        <f>AH50-AI50</f>
        <v>0</v>
      </c>
      <c r="AJ50">
        <f>AK50-AL50</f>
        <v>0</v>
      </c>
      <c r="AM50">
        <f>AN50-AO50</f>
        <v>0</v>
      </c>
      <c r="AP50">
        <f>AQ50-AR50</f>
        <v>87</v>
      </c>
      <c r="AQ50">
        <v>87</v>
      </c>
      <c r="AR50">
        <v>0</v>
      </c>
      <c r="AS50">
        <f>AT50-AU50</f>
        <v>136</v>
      </c>
      <c r="AT50">
        <v>136</v>
      </c>
      <c r="AU50">
        <v>0</v>
      </c>
      <c r="AV50">
        <f>AW50-AX50</f>
        <v>231</v>
      </c>
      <c r="AW50">
        <v>231</v>
      </c>
      <c r="AX50">
        <v>0</v>
      </c>
      <c r="AY50">
        <f>AZ50-BA50</f>
        <v>0</v>
      </c>
      <c r="BB50">
        <f>BC50-BD50</f>
        <v>248</v>
      </c>
      <c r="BC50">
        <v>249</v>
      </c>
      <c r="BD50">
        <v>1</v>
      </c>
    </row>
    <row r="51" spans="1:56" x14ac:dyDescent="0.25">
      <c r="A51" t="s">
        <v>0</v>
      </c>
      <c r="B51" s="5" t="s">
        <v>26</v>
      </c>
      <c r="C51" s="5" t="s">
        <v>10</v>
      </c>
      <c r="D51" s="5"/>
      <c r="E51" s="5" t="s">
        <v>318</v>
      </c>
      <c r="F51" s="16">
        <v>42627</v>
      </c>
      <c r="G51" s="5" t="s">
        <v>16</v>
      </c>
      <c r="H51" s="5" t="s">
        <v>18</v>
      </c>
      <c r="I51" s="5" t="s">
        <v>31</v>
      </c>
      <c r="J51">
        <v>620</v>
      </c>
      <c r="K51" s="4">
        <v>620</v>
      </c>
      <c r="L51" s="4">
        <v>420</v>
      </c>
      <c r="M51" s="5">
        <v>420</v>
      </c>
      <c r="N51" s="5">
        <v>420</v>
      </c>
      <c r="O51" s="5">
        <v>420</v>
      </c>
      <c r="P51">
        <f>Q51-R51</f>
        <v>457</v>
      </c>
      <c r="Q51">
        <v>457</v>
      </c>
      <c r="S51">
        <f>T51-U51</f>
        <v>482</v>
      </c>
      <c r="T51">
        <v>482</v>
      </c>
      <c r="V51">
        <f>W51-X51</f>
        <v>554</v>
      </c>
      <c r="W51">
        <v>554</v>
      </c>
      <c r="AB51">
        <f>SUM(Y51:AA51)</f>
        <v>0</v>
      </c>
      <c r="AC51" s="8" t="str">
        <f>IF(AB51=0,"",AB51/W51)</f>
        <v/>
      </c>
      <c r="AD51">
        <f>AE51-AF51</f>
        <v>487</v>
      </c>
      <c r="AE51">
        <v>487</v>
      </c>
      <c r="AG51">
        <f>AH51-AI51</f>
        <v>531</v>
      </c>
      <c r="AH51">
        <v>531</v>
      </c>
      <c r="AJ51">
        <f>AK51-AL51</f>
        <v>366</v>
      </c>
      <c r="AK51">
        <v>366</v>
      </c>
      <c r="AM51">
        <f>AN51-AO51</f>
        <v>333</v>
      </c>
      <c r="AN51">
        <v>333</v>
      </c>
      <c r="AP51">
        <f>AQ51-AR51</f>
        <v>324</v>
      </c>
      <c r="AQ51">
        <v>324</v>
      </c>
      <c r="AS51">
        <f>AT51-AU51</f>
        <v>303</v>
      </c>
      <c r="AT51">
        <v>303</v>
      </c>
      <c r="AV51">
        <f>AW51-AX51</f>
        <v>319</v>
      </c>
      <c r="AW51">
        <v>319</v>
      </c>
      <c r="AY51">
        <f>AZ51-BA51</f>
        <v>264</v>
      </c>
      <c r="AZ51">
        <v>264</v>
      </c>
      <c r="BB51">
        <f>BC51-BD51</f>
        <v>218</v>
      </c>
      <c r="BC51">
        <v>218</v>
      </c>
    </row>
    <row r="52" spans="1:56" x14ac:dyDescent="0.25">
      <c r="A52" t="s">
        <v>0</v>
      </c>
      <c r="B52" s="5" t="s">
        <v>26</v>
      </c>
      <c r="C52" s="5" t="s">
        <v>29</v>
      </c>
      <c r="D52" s="5" t="s">
        <v>303</v>
      </c>
      <c r="E52" s="5"/>
      <c r="F52" s="16">
        <v>42627</v>
      </c>
      <c r="G52" s="5" t="s">
        <v>16</v>
      </c>
      <c r="H52" s="5" t="s">
        <v>18</v>
      </c>
      <c r="I52" s="5" t="s">
        <v>36</v>
      </c>
      <c r="J52">
        <v>1000</v>
      </c>
      <c r="K52" s="5">
        <v>1000</v>
      </c>
      <c r="L52" s="11">
        <v>700</v>
      </c>
      <c r="M52" s="5">
        <v>700</v>
      </c>
      <c r="N52" s="5">
        <v>700</v>
      </c>
      <c r="O52" s="5">
        <v>0</v>
      </c>
      <c r="P52">
        <f>Q52-R52</f>
        <v>0</v>
      </c>
      <c r="S52">
        <f>T52-U52</f>
        <v>0</v>
      </c>
      <c r="V52">
        <f>W52-X52</f>
        <v>0</v>
      </c>
      <c r="AB52">
        <f>SUM(Y52:AA52)</f>
        <v>0</v>
      </c>
      <c r="AC52" s="8" t="str">
        <f>IF(AB52=0,"",AB52/W52)</f>
        <v/>
      </c>
      <c r="AD52">
        <f>AE52-AF52</f>
        <v>0</v>
      </c>
      <c r="AG52">
        <f>AH52-AI52</f>
        <v>0</v>
      </c>
      <c r="AJ52">
        <f>AK52-AL52</f>
        <v>0</v>
      </c>
      <c r="AM52">
        <f>AN52-AO52</f>
        <v>0</v>
      </c>
      <c r="AP52">
        <f>AQ52-AR52</f>
        <v>0</v>
      </c>
      <c r="AS52">
        <f>AT52-AU52</f>
        <v>0</v>
      </c>
      <c r="AV52">
        <f>AW52-AX52</f>
        <v>0</v>
      </c>
      <c r="AY52">
        <f>AZ52-BA52</f>
        <v>0</v>
      </c>
      <c r="BB52">
        <f>BC52-BD52</f>
        <v>0</v>
      </c>
    </row>
    <row r="53" spans="1:56" x14ac:dyDescent="0.25">
      <c r="A53" t="s">
        <v>0</v>
      </c>
      <c r="B53" s="5" t="s">
        <v>26</v>
      </c>
      <c r="C53" s="5" t="s">
        <v>29</v>
      </c>
      <c r="D53" s="5">
        <v>2017</v>
      </c>
      <c r="E53" s="5"/>
      <c r="F53" s="16">
        <v>42627</v>
      </c>
      <c r="G53" s="5" t="s">
        <v>2</v>
      </c>
      <c r="H53" s="5" t="s">
        <v>13</v>
      </c>
      <c r="I53" s="5" t="s">
        <v>35</v>
      </c>
      <c r="J53">
        <v>462</v>
      </c>
      <c r="K53" s="5">
        <v>462</v>
      </c>
      <c r="L53" s="5">
        <v>462</v>
      </c>
      <c r="M53" s="5">
        <v>462</v>
      </c>
      <c r="N53" s="5">
        <v>462</v>
      </c>
      <c r="O53" s="5">
        <v>406</v>
      </c>
      <c r="P53">
        <f>Q53-R53</f>
        <v>0</v>
      </c>
      <c r="S53">
        <f>T53-U53</f>
        <v>0</v>
      </c>
      <c r="V53">
        <f>W53-X53</f>
        <v>0</v>
      </c>
      <c r="AB53">
        <f>SUM(Y53:AA53)</f>
        <v>0</v>
      </c>
      <c r="AC53" s="8" t="str">
        <f>IF(AB53=0,"",AB53/W53)</f>
        <v/>
      </c>
      <c r="AD53">
        <f>AE53-AF53</f>
        <v>0</v>
      </c>
      <c r="AG53">
        <f>AH53-AI53</f>
        <v>0</v>
      </c>
      <c r="AJ53">
        <f>AK53-AL53</f>
        <v>0</v>
      </c>
      <c r="AM53">
        <f>AN53-AO53</f>
        <v>0</v>
      </c>
      <c r="AP53">
        <f>AQ53-AR53</f>
        <v>0</v>
      </c>
      <c r="AS53">
        <f>AT53-AU53</f>
        <v>0</v>
      </c>
      <c r="AV53">
        <f>AW53-AX53</f>
        <v>0</v>
      </c>
      <c r="AY53">
        <f>AZ53-BA53</f>
        <v>0</v>
      </c>
      <c r="BB53">
        <f>BC53-BD53</f>
        <v>0</v>
      </c>
    </row>
    <row r="54" spans="1:56" x14ac:dyDescent="0.25">
      <c r="A54" t="s">
        <v>0</v>
      </c>
      <c r="B54" s="5" t="s">
        <v>27</v>
      </c>
      <c r="C54" s="5" t="s">
        <v>10</v>
      </c>
      <c r="D54" s="5"/>
      <c r="E54" s="5"/>
      <c r="F54" s="16">
        <v>42627</v>
      </c>
      <c r="G54" s="5" t="s">
        <v>2</v>
      </c>
      <c r="H54" s="5" t="s">
        <v>13</v>
      </c>
      <c r="I54" s="5" t="s">
        <v>32</v>
      </c>
      <c r="J54">
        <v>100</v>
      </c>
      <c r="K54" s="5">
        <v>100</v>
      </c>
      <c r="L54" s="5">
        <v>100</v>
      </c>
      <c r="M54" s="5">
        <v>100</v>
      </c>
      <c r="N54" s="5">
        <v>100</v>
      </c>
      <c r="O54" s="5">
        <v>100</v>
      </c>
      <c r="P54">
        <f>Q54-R54</f>
        <v>122</v>
      </c>
      <c r="Q54">
        <v>124</v>
      </c>
      <c r="R54">
        <v>2</v>
      </c>
      <c r="S54">
        <f>T54-U54</f>
        <v>110</v>
      </c>
      <c r="T54">
        <v>111</v>
      </c>
      <c r="U54">
        <v>1</v>
      </c>
      <c r="V54">
        <f>W54-X54</f>
        <v>103</v>
      </c>
      <c r="W54">
        <v>104</v>
      </c>
      <c r="X54">
        <v>1</v>
      </c>
      <c r="Y54">
        <v>12</v>
      </c>
      <c r="Z54">
        <v>8</v>
      </c>
      <c r="AB54">
        <f>SUM(Y54:AA54)</f>
        <v>20</v>
      </c>
      <c r="AC54" s="8">
        <f>IF(AB54=0,"",AB54/W54)</f>
        <v>0.19230769230769232</v>
      </c>
      <c r="AD54">
        <f>AE54-AF54</f>
        <v>102</v>
      </c>
      <c r="AE54">
        <v>103</v>
      </c>
      <c r="AF54">
        <v>1</v>
      </c>
      <c r="AG54">
        <f>AH54-AI54</f>
        <v>92</v>
      </c>
      <c r="AH54">
        <v>93</v>
      </c>
      <c r="AI54">
        <v>1</v>
      </c>
      <c r="AJ54">
        <f>AK54-AL54</f>
        <v>88</v>
      </c>
      <c r="AK54">
        <v>92</v>
      </c>
      <c r="AL54">
        <v>4</v>
      </c>
      <c r="AM54">
        <f>AN54-AO54</f>
        <v>87</v>
      </c>
      <c r="AN54">
        <v>91</v>
      </c>
      <c r="AO54">
        <v>4</v>
      </c>
      <c r="AP54">
        <f>AQ54-AR54</f>
        <v>92</v>
      </c>
      <c r="AQ54">
        <v>96</v>
      </c>
      <c r="AR54">
        <v>4</v>
      </c>
      <c r="AS54">
        <f>AT54-AU54</f>
        <v>94</v>
      </c>
      <c r="AT54">
        <v>100</v>
      </c>
      <c r="AU54">
        <v>6</v>
      </c>
      <c r="AV54">
        <f>AW54-AX54</f>
        <v>95</v>
      </c>
      <c r="AW54">
        <v>102</v>
      </c>
      <c r="AX54">
        <v>7</v>
      </c>
      <c r="AY54">
        <f>AZ54-BA54</f>
        <v>0</v>
      </c>
      <c r="BB54">
        <f>BC54-BD54</f>
        <v>84</v>
      </c>
      <c r="BC54">
        <v>93</v>
      </c>
      <c r="BD54">
        <v>9</v>
      </c>
    </row>
    <row r="55" spans="1:56" x14ac:dyDescent="0.25">
      <c r="A55" t="s">
        <v>0</v>
      </c>
      <c r="B55" s="5" t="s">
        <v>28</v>
      </c>
      <c r="C55" s="5" t="s">
        <v>10</v>
      </c>
      <c r="D55" s="5"/>
      <c r="E55" s="5"/>
      <c r="F55" s="16">
        <v>42627</v>
      </c>
      <c r="G55" s="5" t="s">
        <v>2</v>
      </c>
      <c r="H55" s="5" t="s">
        <v>11</v>
      </c>
      <c r="I55" s="5" t="s">
        <v>33</v>
      </c>
      <c r="J55">
        <v>287</v>
      </c>
      <c r="K55" s="5">
        <v>287</v>
      </c>
      <c r="L55" s="5">
        <v>287</v>
      </c>
      <c r="M55" s="5">
        <v>287</v>
      </c>
      <c r="N55" s="5">
        <v>287</v>
      </c>
      <c r="O55" s="5">
        <v>287</v>
      </c>
      <c r="P55">
        <f>Q55-R55</f>
        <v>268</v>
      </c>
      <c r="Q55">
        <v>300</v>
      </c>
      <c r="R55">
        <v>32</v>
      </c>
      <c r="S55">
        <f>T55-U55</f>
        <v>263</v>
      </c>
      <c r="T55">
        <v>295</v>
      </c>
      <c r="U55">
        <v>32</v>
      </c>
      <c r="V55">
        <f>W55-X55</f>
        <v>259</v>
      </c>
      <c r="W55">
        <v>296</v>
      </c>
      <c r="X55">
        <v>37</v>
      </c>
      <c r="Y55">
        <v>39</v>
      </c>
      <c r="Z55">
        <v>42</v>
      </c>
      <c r="AA55">
        <v>10</v>
      </c>
      <c r="AB55">
        <f>SUM(Y55:AA55)</f>
        <v>91</v>
      </c>
      <c r="AC55" s="8">
        <f>IF(AB55=0,"",AB55/W55)</f>
        <v>0.30743243243243246</v>
      </c>
      <c r="AD55">
        <f>AE55-AF55</f>
        <v>258</v>
      </c>
      <c r="AE55">
        <v>295</v>
      </c>
      <c r="AF55">
        <v>37</v>
      </c>
      <c r="AG55">
        <f>AH55-AI55</f>
        <v>255</v>
      </c>
      <c r="AH55">
        <v>295</v>
      </c>
      <c r="AI55">
        <v>40</v>
      </c>
      <c r="AJ55">
        <f>AK55-AL55</f>
        <v>254</v>
      </c>
      <c r="AK55">
        <v>293</v>
      </c>
      <c r="AL55">
        <v>39</v>
      </c>
      <c r="AM55">
        <f>AN55-AO55</f>
        <v>257</v>
      </c>
      <c r="AN55">
        <v>301</v>
      </c>
      <c r="AO55">
        <v>44</v>
      </c>
      <c r="AP55">
        <f>AQ55-AR55</f>
        <v>249</v>
      </c>
      <c r="AQ55">
        <v>297</v>
      </c>
      <c r="AR55">
        <v>48</v>
      </c>
      <c r="AS55">
        <f>AT55-AU55</f>
        <v>248</v>
      </c>
      <c r="AT55">
        <v>292</v>
      </c>
      <c r="AU55">
        <v>44</v>
      </c>
      <c r="AV55">
        <f>AW55-AX55</f>
        <v>253</v>
      </c>
      <c r="AW55">
        <v>299</v>
      </c>
      <c r="AX55">
        <v>46</v>
      </c>
      <c r="AY55">
        <f>AZ55-BA55</f>
        <v>0</v>
      </c>
      <c r="BB55">
        <f>BC55-BD55</f>
        <v>247</v>
      </c>
      <c r="BC55">
        <v>298</v>
      </c>
      <c r="BD55">
        <v>51</v>
      </c>
    </row>
    <row r="56" spans="1:56" x14ac:dyDescent="0.25">
      <c r="A56" t="s">
        <v>145</v>
      </c>
      <c r="B56" s="5" t="s">
        <v>146</v>
      </c>
      <c r="C56" s="5" t="s">
        <v>29</v>
      </c>
      <c r="D56" s="5"/>
      <c r="E56" s="5"/>
      <c r="F56" s="16">
        <v>42627</v>
      </c>
      <c r="G56" s="5" t="s">
        <v>3</v>
      </c>
      <c r="H56" s="5" t="s">
        <v>11</v>
      </c>
      <c r="I56" s="5" t="s">
        <v>171</v>
      </c>
      <c r="J56">
        <v>525</v>
      </c>
      <c r="K56">
        <f>105*5</f>
        <v>525</v>
      </c>
      <c r="L56">
        <f>105*5</f>
        <v>525</v>
      </c>
      <c r="M56" s="5">
        <f>105*5</f>
        <v>525</v>
      </c>
      <c r="N56" s="5">
        <f>105*5</f>
        <v>525</v>
      </c>
      <c r="O56" s="5">
        <v>525</v>
      </c>
      <c r="P56">
        <f>Q56-R56</f>
        <v>0</v>
      </c>
      <c r="S56">
        <f>T56-U56</f>
        <v>0</v>
      </c>
      <c r="V56">
        <f>W56-X56</f>
        <v>0</v>
      </c>
      <c r="AB56">
        <f>SUM(Y56:AA56)</f>
        <v>0</v>
      </c>
      <c r="AC56" s="8" t="str">
        <f>IF(AB56=0,"",AB56/W56)</f>
        <v/>
      </c>
      <c r="AD56">
        <f>AE56-AF56</f>
        <v>0</v>
      </c>
      <c r="AG56">
        <f>AH56-AI56</f>
        <v>0</v>
      </c>
      <c r="AJ56">
        <f>AK56-AL56</f>
        <v>0</v>
      </c>
      <c r="AM56">
        <f>AN56-AO56</f>
        <v>0</v>
      </c>
      <c r="AP56">
        <f>AQ56-AR56</f>
        <v>0</v>
      </c>
      <c r="AS56">
        <f>AT56-AU56</f>
        <v>0</v>
      </c>
      <c r="AV56">
        <f>AW56-AX56</f>
        <v>0</v>
      </c>
      <c r="AY56">
        <f>AZ56-BA56</f>
        <v>0</v>
      </c>
      <c r="BB56">
        <f>BC56-BD56</f>
        <v>0</v>
      </c>
    </row>
    <row r="57" spans="1:56" x14ac:dyDescent="0.25">
      <c r="A57" t="s">
        <v>145</v>
      </c>
      <c r="B57" s="5" t="s">
        <v>146</v>
      </c>
      <c r="C57" s="5" t="s">
        <v>29</v>
      </c>
      <c r="D57" s="5"/>
      <c r="E57" s="5"/>
      <c r="F57" s="16">
        <v>42627</v>
      </c>
      <c r="G57" s="5" t="s">
        <v>3</v>
      </c>
      <c r="H57" s="5" t="s">
        <v>11</v>
      </c>
      <c r="I57" s="5" t="s">
        <v>154</v>
      </c>
      <c r="J57">
        <v>1400</v>
      </c>
      <c r="K57">
        <f>350*4</f>
        <v>1400</v>
      </c>
      <c r="L57">
        <f>350*4</f>
        <v>1400</v>
      </c>
      <c r="M57" s="13">
        <v>1200</v>
      </c>
      <c r="N57" s="13">
        <v>1200</v>
      </c>
      <c r="O57" s="13">
        <v>1200</v>
      </c>
      <c r="P57">
        <f>Q57-R57</f>
        <v>0</v>
      </c>
      <c r="S57">
        <f>T57-U57</f>
        <v>0</v>
      </c>
      <c r="V57">
        <f>W57-X57</f>
        <v>0</v>
      </c>
      <c r="AB57">
        <f>SUM(Y57:AA57)</f>
        <v>0</v>
      </c>
      <c r="AC57" s="8" t="str">
        <f>IF(AB57=0,"",AB57/W57)</f>
        <v/>
      </c>
      <c r="AD57">
        <f>AE57-AF57</f>
        <v>0</v>
      </c>
      <c r="AG57">
        <f>AH57-AI57</f>
        <v>0</v>
      </c>
      <c r="AJ57">
        <f>AK57-AL57</f>
        <v>0</v>
      </c>
      <c r="AM57">
        <f>AN57-AO57</f>
        <v>0</v>
      </c>
      <c r="AP57">
        <f>AQ57-AR57</f>
        <v>0</v>
      </c>
      <c r="AS57">
        <f>AT57-AU57</f>
        <v>0</v>
      </c>
      <c r="AV57">
        <f>AW57-AX57</f>
        <v>0</v>
      </c>
      <c r="AY57">
        <f>AZ57-BA57</f>
        <v>0</v>
      </c>
      <c r="BB57">
        <f>BC57-BD57</f>
        <v>0</v>
      </c>
    </row>
    <row r="58" spans="1:56" x14ac:dyDescent="0.25">
      <c r="A58" t="s">
        <v>145</v>
      </c>
      <c r="B58" s="5" t="s">
        <v>146</v>
      </c>
      <c r="C58" s="5" t="s">
        <v>10</v>
      </c>
      <c r="D58" s="5"/>
      <c r="E58" s="5"/>
      <c r="F58" s="16">
        <v>42627</v>
      </c>
      <c r="G58" s="5" t="s">
        <v>2</v>
      </c>
      <c r="H58" s="5" t="s">
        <v>11</v>
      </c>
      <c r="I58" s="5" t="s">
        <v>152</v>
      </c>
      <c r="J58">
        <v>22</v>
      </c>
      <c r="K58">
        <v>22</v>
      </c>
      <c r="L58">
        <v>22</v>
      </c>
      <c r="M58" s="5">
        <v>22</v>
      </c>
      <c r="N58" s="5">
        <v>22</v>
      </c>
      <c r="O58" s="5">
        <v>22</v>
      </c>
      <c r="P58">
        <f>Q58-R58</f>
        <v>3</v>
      </c>
      <c r="Q58">
        <v>15</v>
      </c>
      <c r="R58">
        <v>12</v>
      </c>
      <c r="S58">
        <f>T58-U58</f>
        <v>3</v>
      </c>
      <c r="T58">
        <v>15</v>
      </c>
      <c r="U58">
        <v>12</v>
      </c>
      <c r="V58">
        <f>W58-X58</f>
        <v>3</v>
      </c>
      <c r="W58">
        <v>15</v>
      </c>
      <c r="X58">
        <v>12</v>
      </c>
      <c r="AB58">
        <f>SUM(Y58:AA58)</f>
        <v>0</v>
      </c>
      <c r="AC58" s="8" t="str">
        <f>IF(AB58=0,"",AB58/W58)</f>
        <v/>
      </c>
      <c r="AD58">
        <f>AE58-AF58</f>
        <v>3</v>
      </c>
      <c r="AE58">
        <v>13</v>
      </c>
      <c r="AF58">
        <v>10</v>
      </c>
      <c r="AG58">
        <f>AH58-AI58</f>
        <v>3</v>
      </c>
      <c r="AH58">
        <v>17</v>
      </c>
      <c r="AI58">
        <v>14</v>
      </c>
      <c r="AJ58">
        <f>AK58-AL58</f>
        <v>3</v>
      </c>
      <c r="AK58">
        <v>17</v>
      </c>
      <c r="AL58">
        <v>14</v>
      </c>
      <c r="AM58">
        <f>AN58-AO58</f>
        <v>1</v>
      </c>
      <c r="AN58">
        <v>15</v>
      </c>
      <c r="AO58">
        <v>14</v>
      </c>
      <c r="AP58">
        <f>AQ58-AR58</f>
        <v>1</v>
      </c>
      <c r="AQ58">
        <v>15</v>
      </c>
      <c r="AR58">
        <v>14</v>
      </c>
      <c r="AS58">
        <f>AT58-AU58</f>
        <v>1</v>
      </c>
      <c r="AT58">
        <v>15</v>
      </c>
      <c r="AU58">
        <v>14</v>
      </c>
      <c r="AV58">
        <f>AW58-AX58</f>
        <v>1</v>
      </c>
      <c r="AW58">
        <v>17</v>
      </c>
      <c r="AX58">
        <v>16</v>
      </c>
      <c r="AY58">
        <f>AZ58-BA58</f>
        <v>0</v>
      </c>
      <c r="BB58">
        <f>BC58-BD58</f>
        <v>1</v>
      </c>
      <c r="BC58">
        <v>17</v>
      </c>
      <c r="BD58">
        <v>16</v>
      </c>
    </row>
    <row r="59" spans="1:56" x14ac:dyDescent="0.25">
      <c r="A59" t="s">
        <v>145</v>
      </c>
      <c r="B59" s="5" t="s">
        <v>146</v>
      </c>
      <c r="C59" s="5" t="s">
        <v>10</v>
      </c>
      <c r="D59" s="5"/>
      <c r="E59" s="5"/>
      <c r="F59" s="16">
        <v>42627</v>
      </c>
      <c r="G59" s="5" t="s">
        <v>16</v>
      </c>
      <c r="H59" s="5" t="s">
        <v>18</v>
      </c>
      <c r="I59" s="5" t="s">
        <v>154</v>
      </c>
      <c r="J59">
        <v>850</v>
      </c>
      <c r="K59" s="2">
        <v>0</v>
      </c>
      <c r="L59" s="2">
        <v>0</v>
      </c>
      <c r="M59" s="5">
        <v>0</v>
      </c>
      <c r="N59" s="5">
        <v>0</v>
      </c>
      <c r="O59" s="5"/>
      <c r="P59">
        <f>Q59-R59</f>
        <v>818</v>
      </c>
      <c r="Q59">
        <v>818</v>
      </c>
      <c r="S59">
        <f>T59-U59</f>
        <v>784</v>
      </c>
      <c r="T59">
        <v>784</v>
      </c>
      <c r="V59">
        <f>W59-X59</f>
        <v>80</v>
      </c>
      <c r="W59">
        <v>80</v>
      </c>
      <c r="AB59">
        <f>SUM(Y59:AA59)</f>
        <v>0</v>
      </c>
      <c r="AC59" s="8" t="str">
        <f>IF(AB59=0,"",AB59/W59)</f>
        <v/>
      </c>
      <c r="AD59">
        <f>AE59-AF59</f>
        <v>0</v>
      </c>
      <c r="AG59">
        <f>AH59-AI59</f>
        <v>0</v>
      </c>
      <c r="AJ59">
        <f>AK59-AL59</f>
        <v>0</v>
      </c>
      <c r="AM59">
        <f>AN59-AO59</f>
        <v>0</v>
      </c>
      <c r="AP59">
        <f>AQ59-AR59</f>
        <v>0</v>
      </c>
      <c r="AS59">
        <f>AT59-AU59</f>
        <v>0</v>
      </c>
      <c r="AV59">
        <f>AW59-AX59</f>
        <v>0</v>
      </c>
      <c r="AY59">
        <f>AZ59-BA59</f>
        <v>0</v>
      </c>
      <c r="BB59">
        <f>BC59-BD59</f>
        <v>0</v>
      </c>
    </row>
    <row r="60" spans="1:56" x14ac:dyDescent="0.25">
      <c r="A60" t="s">
        <v>145</v>
      </c>
      <c r="B60" s="5" t="s">
        <v>146</v>
      </c>
      <c r="C60" s="5" t="s">
        <v>10</v>
      </c>
      <c r="D60" s="5"/>
      <c r="E60" s="5"/>
      <c r="F60" s="16">
        <v>42627</v>
      </c>
      <c r="G60" s="5" t="s">
        <v>2</v>
      </c>
      <c r="H60" s="5" t="s">
        <v>11</v>
      </c>
      <c r="I60" s="5" t="s">
        <v>153</v>
      </c>
      <c r="J60">
        <v>32</v>
      </c>
      <c r="K60">
        <v>32</v>
      </c>
      <c r="L60">
        <v>32</v>
      </c>
      <c r="M60" s="5">
        <v>32</v>
      </c>
      <c r="N60" s="5">
        <v>32</v>
      </c>
      <c r="O60" s="5">
        <v>32</v>
      </c>
      <c r="P60">
        <f>Q60-R60</f>
        <v>0</v>
      </c>
      <c r="Q60">
        <v>33</v>
      </c>
      <c r="R60">
        <v>33</v>
      </c>
      <c r="S60">
        <f>T60-U60</f>
        <v>0</v>
      </c>
      <c r="T60">
        <v>30</v>
      </c>
      <c r="U60">
        <v>30</v>
      </c>
      <c r="V60">
        <f>W60-X60</f>
        <v>0</v>
      </c>
      <c r="W60">
        <v>30</v>
      </c>
      <c r="X60">
        <v>30</v>
      </c>
      <c r="AB60">
        <f>SUM(Y60:AA60)</f>
        <v>0</v>
      </c>
      <c r="AC60" s="8" t="str">
        <f>IF(AB60=0,"",AB60/W60)</f>
        <v/>
      </c>
      <c r="AD60">
        <f>AE60-AF60</f>
        <v>0</v>
      </c>
      <c r="AE60">
        <v>30</v>
      </c>
      <c r="AF60">
        <v>30</v>
      </c>
      <c r="AG60">
        <f>AH60-AI60</f>
        <v>0</v>
      </c>
      <c r="AH60">
        <v>30</v>
      </c>
      <c r="AI60">
        <v>30</v>
      </c>
      <c r="AJ60">
        <f>AK60-AL60</f>
        <v>0</v>
      </c>
      <c r="AK60">
        <v>29</v>
      </c>
      <c r="AL60">
        <v>29</v>
      </c>
      <c r="AM60">
        <f>AN60-AO60</f>
        <v>0</v>
      </c>
      <c r="AN60">
        <v>28</v>
      </c>
      <c r="AO60">
        <v>28</v>
      </c>
      <c r="AP60">
        <f>AQ60-AR60</f>
        <v>0</v>
      </c>
      <c r="AQ60">
        <v>30</v>
      </c>
      <c r="AR60">
        <v>30</v>
      </c>
      <c r="AS60">
        <f>AT60-AU60</f>
        <v>0</v>
      </c>
      <c r="AT60">
        <v>30</v>
      </c>
      <c r="AU60">
        <v>30</v>
      </c>
      <c r="AV60">
        <f>AW60-AX60</f>
        <v>0</v>
      </c>
      <c r="AW60">
        <v>29</v>
      </c>
      <c r="AX60">
        <v>29</v>
      </c>
      <c r="AY60">
        <f>AZ60-BA60</f>
        <v>0</v>
      </c>
      <c r="BB60">
        <f>BC60-BD60</f>
        <v>0</v>
      </c>
      <c r="BC60">
        <v>28</v>
      </c>
      <c r="BD60">
        <v>28</v>
      </c>
    </row>
    <row r="61" spans="1:56" x14ac:dyDescent="0.25">
      <c r="A61" t="s">
        <v>145</v>
      </c>
      <c r="B61" s="5" t="s">
        <v>147</v>
      </c>
      <c r="C61" s="5" t="s">
        <v>10</v>
      </c>
      <c r="D61" s="5"/>
      <c r="E61" s="5"/>
      <c r="F61" s="16">
        <v>42627</v>
      </c>
      <c r="G61" s="5" t="s">
        <v>2</v>
      </c>
      <c r="H61" s="5" t="s">
        <v>11</v>
      </c>
      <c r="I61" s="5" t="s">
        <v>155</v>
      </c>
      <c r="J61">
        <v>190</v>
      </c>
      <c r="K61">
        <v>190</v>
      </c>
      <c r="L61">
        <v>190</v>
      </c>
      <c r="M61" s="5">
        <v>190</v>
      </c>
      <c r="N61" s="5">
        <v>190</v>
      </c>
      <c r="O61" s="5">
        <v>190</v>
      </c>
      <c r="P61">
        <f>Q61-R61</f>
        <v>0</v>
      </c>
      <c r="S61">
        <f>T61-U61</f>
        <v>84</v>
      </c>
      <c r="T61">
        <v>84</v>
      </c>
      <c r="V61">
        <f>W61-X61</f>
        <v>183</v>
      </c>
      <c r="W61">
        <v>183</v>
      </c>
      <c r="Y61">
        <v>18</v>
      </c>
      <c r="Z61">
        <v>23</v>
      </c>
      <c r="AA61">
        <v>3</v>
      </c>
      <c r="AB61">
        <f>SUM(Y61:AA61)</f>
        <v>44</v>
      </c>
      <c r="AC61" s="8">
        <f>IF(AB61=0,"",AB61/W61)</f>
        <v>0.24043715846994534</v>
      </c>
      <c r="AD61">
        <f>AE61-AF61</f>
        <v>181</v>
      </c>
      <c r="AE61">
        <v>181</v>
      </c>
      <c r="AG61">
        <f>AH61-AI61</f>
        <v>181</v>
      </c>
      <c r="AH61">
        <v>181</v>
      </c>
      <c r="AJ61">
        <f>AK61-AL61</f>
        <v>180</v>
      </c>
      <c r="AK61">
        <v>180</v>
      </c>
      <c r="AL61">
        <v>0</v>
      </c>
      <c r="AM61">
        <f>AN61-AO61</f>
        <v>182</v>
      </c>
      <c r="AN61">
        <v>182</v>
      </c>
      <c r="AO61">
        <v>0</v>
      </c>
      <c r="AP61">
        <f>AQ61-AR61</f>
        <v>185</v>
      </c>
      <c r="AQ61">
        <v>185</v>
      </c>
      <c r="AR61">
        <v>0</v>
      </c>
      <c r="AS61">
        <f>AT61-AU61</f>
        <v>188</v>
      </c>
      <c r="AT61">
        <v>188</v>
      </c>
      <c r="AU61">
        <v>0</v>
      </c>
      <c r="AV61">
        <f>AW61-AX61</f>
        <v>191</v>
      </c>
      <c r="AW61">
        <v>191</v>
      </c>
      <c r="AX61">
        <v>0</v>
      </c>
      <c r="AY61">
        <f>AZ61-BA61</f>
        <v>0</v>
      </c>
      <c r="BB61">
        <f>BC61-BD61</f>
        <v>188</v>
      </c>
      <c r="BC61">
        <v>188</v>
      </c>
      <c r="BD61">
        <v>0</v>
      </c>
    </row>
    <row r="62" spans="1:56" x14ac:dyDescent="0.25">
      <c r="A62" t="s">
        <v>145</v>
      </c>
      <c r="B62" s="5" t="s">
        <v>148</v>
      </c>
      <c r="C62" s="5" t="s">
        <v>10</v>
      </c>
      <c r="D62" s="5"/>
      <c r="E62" s="5"/>
      <c r="F62" s="16">
        <v>42627</v>
      </c>
      <c r="G62" s="5" t="s">
        <v>2</v>
      </c>
      <c r="H62" s="5" t="s">
        <v>11</v>
      </c>
      <c r="I62" s="5" t="s">
        <v>159</v>
      </c>
      <c r="J62">
        <v>233</v>
      </c>
      <c r="K62">
        <v>233</v>
      </c>
      <c r="L62">
        <v>233</v>
      </c>
      <c r="M62" s="5">
        <v>233</v>
      </c>
      <c r="N62" s="5">
        <v>233</v>
      </c>
      <c r="O62" s="5">
        <v>233</v>
      </c>
      <c r="P62">
        <f>Q62-R62</f>
        <v>213</v>
      </c>
      <c r="Q62">
        <v>224</v>
      </c>
      <c r="R62">
        <v>11</v>
      </c>
      <c r="S62">
        <f>T62-U62</f>
        <v>215</v>
      </c>
      <c r="T62">
        <v>225</v>
      </c>
      <c r="U62">
        <v>10</v>
      </c>
      <c r="V62">
        <f>W62-X62</f>
        <v>212</v>
      </c>
      <c r="W62">
        <v>224</v>
      </c>
      <c r="X62">
        <v>12</v>
      </c>
      <c r="Y62">
        <v>30</v>
      </c>
      <c r="Z62">
        <v>32</v>
      </c>
      <c r="AA62">
        <v>8</v>
      </c>
      <c r="AB62">
        <f>SUM(Y62:AA62)</f>
        <v>70</v>
      </c>
      <c r="AC62" s="8">
        <f>IF(AB62=0,"",AB62/W62)</f>
        <v>0.3125</v>
      </c>
      <c r="AD62">
        <f>AE62-AF62</f>
        <v>214</v>
      </c>
      <c r="AE62">
        <v>226</v>
      </c>
      <c r="AF62">
        <v>12</v>
      </c>
      <c r="AG62">
        <f>AH62-AI62</f>
        <v>216</v>
      </c>
      <c r="AH62">
        <v>228</v>
      </c>
      <c r="AI62">
        <v>12</v>
      </c>
      <c r="AJ62">
        <f>AK62-AL62</f>
        <v>212</v>
      </c>
      <c r="AK62">
        <v>224</v>
      </c>
      <c r="AL62">
        <v>12</v>
      </c>
      <c r="AM62">
        <f>AN62-AO62</f>
        <v>212</v>
      </c>
      <c r="AN62">
        <v>226</v>
      </c>
      <c r="AO62">
        <v>14</v>
      </c>
      <c r="AP62">
        <f>AQ62-AR62</f>
        <v>208</v>
      </c>
      <c r="AQ62">
        <v>224</v>
      </c>
      <c r="AR62">
        <v>16</v>
      </c>
      <c r="AS62">
        <f>AT62-AU62</f>
        <v>212</v>
      </c>
      <c r="AT62">
        <v>226</v>
      </c>
      <c r="AU62">
        <v>14</v>
      </c>
      <c r="AV62">
        <f>AW62-AX62</f>
        <v>213</v>
      </c>
      <c r="AW62">
        <v>227</v>
      </c>
      <c r="AX62">
        <v>14</v>
      </c>
      <c r="AY62">
        <f>AZ62-BA62</f>
        <v>0</v>
      </c>
      <c r="BB62">
        <f>BC62-BD62</f>
        <v>214</v>
      </c>
      <c r="BC62">
        <v>230</v>
      </c>
      <c r="BD62">
        <v>16</v>
      </c>
    </row>
    <row r="63" spans="1:56" x14ac:dyDescent="0.25">
      <c r="A63" t="s">
        <v>145</v>
      </c>
      <c r="B63" s="5" t="s">
        <v>148</v>
      </c>
      <c r="C63" s="5" t="s">
        <v>10</v>
      </c>
      <c r="D63" s="5"/>
      <c r="E63" s="5"/>
      <c r="F63" s="16">
        <v>42627</v>
      </c>
      <c r="G63" s="5" t="s">
        <v>16</v>
      </c>
      <c r="H63" s="5" t="s">
        <v>282</v>
      </c>
      <c r="I63" s="5" t="s">
        <v>158</v>
      </c>
      <c r="J63">
        <v>150</v>
      </c>
      <c r="K63" s="3">
        <v>150</v>
      </c>
      <c r="L63" s="11">
        <v>100</v>
      </c>
      <c r="M63" s="5">
        <v>100</v>
      </c>
      <c r="N63" s="5">
        <v>100</v>
      </c>
      <c r="O63" s="5"/>
      <c r="P63">
        <f>Q63-R63</f>
        <v>81</v>
      </c>
      <c r="Q63">
        <v>81</v>
      </c>
      <c r="S63">
        <f>T63-U63</f>
        <v>150</v>
      </c>
      <c r="T63">
        <v>150</v>
      </c>
      <c r="V63">
        <f>W63-X63</f>
        <v>127</v>
      </c>
      <c r="W63">
        <v>127</v>
      </c>
      <c r="AB63">
        <f>SUM(Y63:AA63)</f>
        <v>0</v>
      </c>
      <c r="AC63" s="8" t="str">
        <f>IF(AB63=0,"",AB63/W63)</f>
        <v/>
      </c>
      <c r="AD63">
        <f>AE63-AF63</f>
        <v>123</v>
      </c>
      <c r="AE63">
        <v>123</v>
      </c>
      <c r="AG63">
        <f>AH63-AI63</f>
        <v>128</v>
      </c>
      <c r="AH63">
        <v>128</v>
      </c>
      <c r="AJ63">
        <f>AK63-AL63</f>
        <v>110</v>
      </c>
      <c r="AK63">
        <v>110</v>
      </c>
      <c r="AM63">
        <f>AN63-AO63</f>
        <v>72</v>
      </c>
      <c r="AN63">
        <v>72</v>
      </c>
      <c r="AP63">
        <f>AQ63-AR63</f>
        <v>54</v>
      </c>
      <c r="AQ63">
        <v>54</v>
      </c>
      <c r="AS63">
        <f>AT63-AU63</f>
        <v>51</v>
      </c>
      <c r="AT63">
        <v>51</v>
      </c>
      <c r="AV63">
        <f>AW63-AX63</f>
        <v>47</v>
      </c>
      <c r="AW63">
        <v>47</v>
      </c>
      <c r="AY63">
        <f>AZ63-BA63</f>
        <v>38</v>
      </c>
      <c r="AZ63">
        <v>38</v>
      </c>
      <c r="BB63">
        <f>BC63-BD63</f>
        <v>40</v>
      </c>
      <c r="BC63">
        <v>40</v>
      </c>
    </row>
    <row r="64" spans="1:56" x14ac:dyDescent="0.25">
      <c r="A64" t="s">
        <v>145</v>
      </c>
      <c r="B64" s="5" t="s">
        <v>148</v>
      </c>
      <c r="C64" s="5" t="s">
        <v>10</v>
      </c>
      <c r="D64" s="5"/>
      <c r="E64" s="5"/>
      <c r="F64" s="16">
        <v>42627</v>
      </c>
      <c r="G64" s="5" t="s">
        <v>2</v>
      </c>
      <c r="H64" s="5" t="s">
        <v>11</v>
      </c>
      <c r="I64" s="5" t="s">
        <v>156</v>
      </c>
      <c r="J64">
        <v>38</v>
      </c>
      <c r="K64">
        <v>38</v>
      </c>
      <c r="L64">
        <v>38</v>
      </c>
      <c r="M64" s="5">
        <v>38</v>
      </c>
      <c r="N64" s="5">
        <v>38</v>
      </c>
      <c r="O64" s="5">
        <v>38</v>
      </c>
      <c r="P64">
        <f>Q64-R64</f>
        <v>35</v>
      </c>
      <c r="Q64">
        <v>35</v>
      </c>
      <c r="S64">
        <f>T64-U64</f>
        <v>35</v>
      </c>
      <c r="T64">
        <v>35</v>
      </c>
      <c r="V64">
        <f>W64-X64</f>
        <v>35</v>
      </c>
      <c r="W64">
        <v>35</v>
      </c>
      <c r="Y64">
        <v>3</v>
      </c>
      <c r="Z64">
        <v>6</v>
      </c>
      <c r="AB64">
        <f>SUM(Y64:AA64)</f>
        <v>9</v>
      </c>
      <c r="AC64" s="8">
        <f>IF(AB64=0,"",AB64/W64)</f>
        <v>0.25714285714285712</v>
      </c>
      <c r="AD64">
        <f>AE64-AF64</f>
        <v>33</v>
      </c>
      <c r="AE64">
        <v>33</v>
      </c>
      <c r="AG64">
        <f>AH64-AI64</f>
        <v>35</v>
      </c>
      <c r="AH64">
        <v>35</v>
      </c>
      <c r="AJ64">
        <f>AK64-AL64</f>
        <v>35</v>
      </c>
      <c r="AK64">
        <v>35</v>
      </c>
      <c r="AL64">
        <v>0</v>
      </c>
      <c r="AM64">
        <f>AN64-AO64</f>
        <v>35</v>
      </c>
      <c r="AN64">
        <v>35</v>
      </c>
      <c r="AO64">
        <v>0</v>
      </c>
      <c r="AP64">
        <f>AQ64-AR64</f>
        <v>32</v>
      </c>
      <c r="AQ64">
        <v>32</v>
      </c>
      <c r="AR64">
        <v>0</v>
      </c>
      <c r="AS64">
        <f>AT64-AU64</f>
        <v>29</v>
      </c>
      <c r="AT64">
        <v>29</v>
      </c>
      <c r="AU64">
        <v>0</v>
      </c>
      <c r="AV64">
        <f>AW64-AX64</f>
        <v>32</v>
      </c>
      <c r="AW64">
        <v>32</v>
      </c>
      <c r="AX64">
        <v>0</v>
      </c>
      <c r="AY64">
        <f>AZ64-BA64</f>
        <v>0</v>
      </c>
      <c r="BB64">
        <f>BC64-BD64</f>
        <v>28</v>
      </c>
      <c r="BC64">
        <v>28</v>
      </c>
    </row>
    <row r="65" spans="1:56" x14ac:dyDescent="0.25">
      <c r="A65" t="s">
        <v>145</v>
      </c>
      <c r="B65" s="5" t="s">
        <v>148</v>
      </c>
      <c r="C65" s="5" t="s">
        <v>29</v>
      </c>
      <c r="D65" s="5"/>
      <c r="E65" s="5"/>
      <c r="F65" s="16">
        <v>42627</v>
      </c>
      <c r="G65" s="5" t="s">
        <v>2</v>
      </c>
      <c r="H65" s="5" t="s">
        <v>13</v>
      </c>
      <c r="I65" s="5" t="s">
        <v>172</v>
      </c>
      <c r="J65">
        <v>288</v>
      </c>
      <c r="K65">
        <v>288</v>
      </c>
      <c r="L65">
        <v>288</v>
      </c>
      <c r="M65" s="5">
        <v>288</v>
      </c>
      <c r="N65" s="5">
        <v>288</v>
      </c>
      <c r="O65" s="5">
        <v>288</v>
      </c>
      <c r="P65">
        <f>Q65-R65</f>
        <v>0</v>
      </c>
      <c r="S65">
        <f>T65-U65</f>
        <v>0</v>
      </c>
      <c r="V65">
        <f>W65-X65</f>
        <v>0</v>
      </c>
      <c r="AB65">
        <f>SUM(Y65:AA65)</f>
        <v>0</v>
      </c>
      <c r="AC65" s="8" t="str">
        <f>IF(AB65=0,"",AB65/W65)</f>
        <v/>
      </c>
      <c r="AD65">
        <f>AE65-AF65</f>
        <v>0</v>
      </c>
      <c r="AG65">
        <f>AH65-AI65</f>
        <v>0</v>
      </c>
      <c r="AJ65">
        <f>AK65-AL65</f>
        <v>0</v>
      </c>
      <c r="AM65">
        <f>AN65-AO65</f>
        <v>0</v>
      </c>
      <c r="AP65">
        <f>AQ65-AR65</f>
        <v>0</v>
      </c>
      <c r="AS65">
        <f>AT65-AU65</f>
        <v>0</v>
      </c>
      <c r="AV65">
        <f>AW65-AX65</f>
        <v>0</v>
      </c>
      <c r="AY65">
        <f>AZ65-BA65</f>
        <v>0</v>
      </c>
      <c r="BB65">
        <f>BC65-BD65</f>
        <v>0</v>
      </c>
    </row>
    <row r="66" spans="1:56" x14ac:dyDescent="0.25">
      <c r="A66" t="s">
        <v>145</v>
      </c>
      <c r="B66" s="5" t="s">
        <v>148</v>
      </c>
      <c r="C66" s="5" t="s">
        <v>29</v>
      </c>
      <c r="D66" s="5"/>
      <c r="E66" s="5"/>
      <c r="F66" s="16">
        <v>42627</v>
      </c>
      <c r="G66" s="5" t="s">
        <v>2</v>
      </c>
      <c r="H66" s="5" t="s">
        <v>13</v>
      </c>
      <c r="I66" s="5" t="s">
        <v>173</v>
      </c>
      <c r="J66">
        <v>250</v>
      </c>
      <c r="K66">
        <v>250</v>
      </c>
      <c r="L66">
        <v>252</v>
      </c>
      <c r="M66" s="5">
        <v>252</v>
      </c>
      <c r="N66" s="5">
        <v>240</v>
      </c>
      <c r="O66" s="5">
        <v>240</v>
      </c>
      <c r="P66">
        <f>Q66-R66</f>
        <v>0</v>
      </c>
      <c r="S66">
        <f>T66-U66</f>
        <v>0</v>
      </c>
      <c r="V66">
        <f>W66-X66</f>
        <v>0</v>
      </c>
      <c r="AB66">
        <f>SUM(Y66:AA66)</f>
        <v>0</v>
      </c>
      <c r="AC66" s="8" t="str">
        <f>IF(AB66=0,"",AB66/W66)</f>
        <v/>
      </c>
      <c r="AD66">
        <f>AE66-AF66</f>
        <v>0</v>
      </c>
      <c r="AG66">
        <f>AH66-AI66</f>
        <v>0</v>
      </c>
      <c r="AJ66">
        <f>AK66-AL66</f>
        <v>0</v>
      </c>
      <c r="AM66">
        <f>AN66-AO66</f>
        <v>0</v>
      </c>
      <c r="AP66">
        <f>AQ66-AR66</f>
        <v>0</v>
      </c>
      <c r="AS66">
        <f>AT66-AU66</f>
        <v>0</v>
      </c>
      <c r="AV66">
        <f>AW66-AX66</f>
        <v>0</v>
      </c>
      <c r="AY66">
        <f>AZ66-BA66</f>
        <v>0</v>
      </c>
      <c r="BB66">
        <f>BC66-BD66</f>
        <v>0</v>
      </c>
    </row>
    <row r="67" spans="1:56" x14ac:dyDescent="0.25">
      <c r="A67" t="s">
        <v>145</v>
      </c>
      <c r="B67" s="5" t="s">
        <v>148</v>
      </c>
      <c r="C67" s="5" t="s">
        <v>29</v>
      </c>
      <c r="D67" s="5"/>
      <c r="E67" s="5"/>
      <c r="F67" s="16">
        <v>42627</v>
      </c>
      <c r="G67" s="5" t="s">
        <v>2</v>
      </c>
      <c r="H67" s="5" t="s">
        <v>13</v>
      </c>
      <c r="I67" s="5" t="s">
        <v>299</v>
      </c>
      <c r="J67">
        <v>0</v>
      </c>
      <c r="K67">
        <v>168</v>
      </c>
      <c r="L67">
        <v>168</v>
      </c>
      <c r="M67" s="5">
        <v>168</v>
      </c>
      <c r="N67" s="5">
        <f>168</f>
        <v>168</v>
      </c>
      <c r="O67" s="5">
        <v>168</v>
      </c>
      <c r="P67">
        <f>Q67-R67</f>
        <v>0</v>
      </c>
      <c r="S67">
        <f>T67-U67</f>
        <v>0</v>
      </c>
      <c r="V67">
        <f>W67-X67</f>
        <v>0</v>
      </c>
      <c r="AB67">
        <f>SUM(Y67:AA67)</f>
        <v>0</v>
      </c>
      <c r="AC67" s="8" t="str">
        <f>IF(AB67=0,"",AB67/W67)</f>
        <v/>
      </c>
      <c r="AD67">
        <f>AE67-AF67</f>
        <v>0</v>
      </c>
      <c r="AG67">
        <f>AH67-AI67</f>
        <v>0</v>
      </c>
      <c r="AJ67">
        <f>AK67-AL67</f>
        <v>0</v>
      </c>
      <c r="AM67">
        <f>AN67-AO67</f>
        <v>0</v>
      </c>
      <c r="AP67">
        <f>AQ67-AR67</f>
        <v>0</v>
      </c>
      <c r="AS67">
        <f>AT67-AU67</f>
        <v>0</v>
      </c>
      <c r="AV67">
        <f>AW67-AX67</f>
        <v>0</v>
      </c>
      <c r="AY67">
        <f>AZ67-BA67</f>
        <v>0</v>
      </c>
      <c r="BB67">
        <f>BC67-BD67</f>
        <v>0</v>
      </c>
    </row>
    <row r="68" spans="1:56" x14ac:dyDescent="0.25">
      <c r="A68" t="s">
        <v>145</v>
      </c>
      <c r="B68" s="5" t="s">
        <v>148</v>
      </c>
      <c r="C68" s="5" t="s">
        <v>10</v>
      </c>
      <c r="D68" s="5"/>
      <c r="E68" s="5" t="s">
        <v>302</v>
      </c>
      <c r="F68" s="16">
        <v>42627</v>
      </c>
      <c r="G68" s="5" t="s">
        <v>2</v>
      </c>
      <c r="H68" s="5" t="s">
        <v>13</v>
      </c>
      <c r="I68" s="5" t="s">
        <v>157</v>
      </c>
      <c r="J68">
        <v>132</v>
      </c>
      <c r="K68">
        <v>132</v>
      </c>
      <c r="L68">
        <v>132</v>
      </c>
      <c r="M68" s="5">
        <v>132</v>
      </c>
      <c r="N68" s="5">
        <v>0</v>
      </c>
      <c r="O68" s="5"/>
      <c r="P68">
        <f>Q68-R68</f>
        <v>115</v>
      </c>
      <c r="Q68">
        <v>118</v>
      </c>
      <c r="R68">
        <v>3</v>
      </c>
      <c r="S68">
        <f>T68-U68</f>
        <v>103</v>
      </c>
      <c r="T68">
        <v>109</v>
      </c>
      <c r="U68">
        <v>6</v>
      </c>
      <c r="V68">
        <f>W68-X68</f>
        <v>83</v>
      </c>
      <c r="W68">
        <v>89</v>
      </c>
      <c r="X68">
        <v>6</v>
      </c>
      <c r="Y68">
        <v>8</v>
      </c>
      <c r="Z68">
        <v>9</v>
      </c>
      <c r="AB68">
        <f>SUM(Y68:AA68)</f>
        <v>17</v>
      </c>
      <c r="AC68" s="8">
        <f>IF(AB68=0,"",AB68/W68)</f>
        <v>0.19101123595505617</v>
      </c>
      <c r="AD68">
        <f>AE68-AF68</f>
        <v>92</v>
      </c>
      <c r="AE68">
        <v>105</v>
      </c>
      <c r="AF68">
        <v>13</v>
      </c>
      <c r="AG68">
        <f>AH68-AI68</f>
        <v>94</v>
      </c>
      <c r="AH68">
        <v>106</v>
      </c>
      <c r="AI68">
        <v>12</v>
      </c>
      <c r="AJ68">
        <f>AK68-AL68</f>
        <v>82</v>
      </c>
      <c r="AK68">
        <v>91</v>
      </c>
      <c r="AL68">
        <v>9</v>
      </c>
      <c r="AM68">
        <f>AN68-AO68</f>
        <v>0</v>
      </c>
      <c r="AP68">
        <f>AQ68-AR68</f>
        <v>0</v>
      </c>
      <c r="AS68">
        <f>AT68-AU68</f>
        <v>0</v>
      </c>
      <c r="AV68">
        <f>AW68-AX68</f>
        <v>0</v>
      </c>
      <c r="AY68">
        <f>AZ68-BA68</f>
        <v>0</v>
      </c>
      <c r="BB68">
        <f>BC68-BD68</f>
        <v>0</v>
      </c>
    </row>
    <row r="69" spans="1:56" x14ac:dyDescent="0.25">
      <c r="A69" t="s">
        <v>145</v>
      </c>
      <c r="B69" s="5" t="s">
        <v>149</v>
      </c>
      <c r="C69" s="5" t="s">
        <v>10</v>
      </c>
      <c r="D69" s="5" t="s">
        <v>302</v>
      </c>
      <c r="E69" s="5"/>
      <c r="F69" s="16">
        <v>42627</v>
      </c>
      <c r="G69" s="5" t="s">
        <v>16</v>
      </c>
      <c r="H69" s="5" t="s">
        <v>13</v>
      </c>
      <c r="I69" s="5" t="s">
        <v>174</v>
      </c>
      <c r="J69">
        <v>1800</v>
      </c>
      <c r="K69">
        <v>1800</v>
      </c>
      <c r="L69">
        <v>1800</v>
      </c>
      <c r="M69" s="5">
        <v>1800</v>
      </c>
      <c r="N69" s="5">
        <v>950</v>
      </c>
      <c r="O69" s="5">
        <v>950</v>
      </c>
      <c r="P69">
        <f>Q69-R69</f>
        <v>0</v>
      </c>
      <c r="S69">
        <f>T69-U69</f>
        <v>0</v>
      </c>
      <c r="V69">
        <f>W69-X69</f>
        <v>0</v>
      </c>
      <c r="AB69">
        <f>SUM(Y69:AA69)</f>
        <v>0</v>
      </c>
      <c r="AC69" s="8" t="str">
        <f>IF(AB69=0,"",AB69/W69)</f>
        <v/>
      </c>
      <c r="AD69">
        <f>AE69-AF69</f>
        <v>0</v>
      </c>
      <c r="AG69">
        <f>AH69-AI69</f>
        <v>0</v>
      </c>
      <c r="AJ69">
        <f>AK69-AL69</f>
        <v>0</v>
      </c>
      <c r="AM69">
        <f>AN69-AO69</f>
        <v>0</v>
      </c>
      <c r="AP69">
        <f>AQ69-AR69</f>
        <v>337</v>
      </c>
      <c r="AQ69">
        <v>337</v>
      </c>
      <c r="AS69">
        <f>AT69-AU69</f>
        <v>326</v>
      </c>
      <c r="AT69">
        <v>326</v>
      </c>
      <c r="AV69">
        <f>AW69-AX69</f>
        <v>333</v>
      </c>
      <c r="AW69">
        <v>333</v>
      </c>
      <c r="AY69">
        <f>AZ69-BA69</f>
        <v>557</v>
      </c>
      <c r="AZ69">
        <v>557</v>
      </c>
      <c r="BB69">
        <f>BC69-BD69</f>
        <v>792</v>
      </c>
      <c r="BC69">
        <v>792</v>
      </c>
    </row>
    <row r="70" spans="1:56" x14ac:dyDescent="0.25">
      <c r="A70" t="s">
        <v>145</v>
      </c>
      <c r="B70" s="5" t="s">
        <v>149</v>
      </c>
      <c r="C70" s="5" t="s">
        <v>10</v>
      </c>
      <c r="D70" s="5"/>
      <c r="E70" s="5" t="s">
        <v>330</v>
      </c>
      <c r="F70" s="16">
        <v>42627</v>
      </c>
      <c r="G70" s="5" t="s">
        <v>16</v>
      </c>
      <c r="H70" s="5" t="s">
        <v>13</v>
      </c>
      <c r="I70" s="5" t="s">
        <v>160</v>
      </c>
      <c r="J70">
        <v>320</v>
      </c>
      <c r="K70">
        <v>320</v>
      </c>
      <c r="L70" s="11">
        <v>240</v>
      </c>
      <c r="M70" s="5">
        <v>240</v>
      </c>
      <c r="N70" s="5">
        <v>240</v>
      </c>
      <c r="O70" s="5">
        <v>240</v>
      </c>
      <c r="P70">
        <f>Q70-R70</f>
        <v>293</v>
      </c>
      <c r="Q70">
        <v>293</v>
      </c>
      <c r="S70">
        <f>T70-U70</f>
        <v>289</v>
      </c>
      <c r="T70">
        <v>289</v>
      </c>
      <c r="V70">
        <f>W70-X70</f>
        <v>283</v>
      </c>
      <c r="W70">
        <v>283</v>
      </c>
      <c r="AB70">
        <f>SUM(Y70:AA70)</f>
        <v>0</v>
      </c>
      <c r="AC70" s="8" t="str">
        <f>IF(AB70=0,"",AB70/W70)</f>
        <v/>
      </c>
      <c r="AD70">
        <f>AE70-AF70</f>
        <v>279</v>
      </c>
      <c r="AE70">
        <v>279</v>
      </c>
      <c r="AG70">
        <f>AH70-AI70</f>
        <v>274</v>
      </c>
      <c r="AH70">
        <v>274</v>
      </c>
      <c r="AJ70">
        <f>AK70-AL70</f>
        <v>240</v>
      </c>
      <c r="AK70">
        <v>240</v>
      </c>
      <c r="AM70">
        <f>AN70-AO70</f>
        <v>238</v>
      </c>
      <c r="AN70">
        <v>238</v>
      </c>
      <c r="AP70">
        <f>AQ70-AR70</f>
        <v>210</v>
      </c>
      <c r="AQ70">
        <v>210</v>
      </c>
      <c r="AS70">
        <f>AT70-AU70</f>
        <v>206</v>
      </c>
      <c r="AT70">
        <v>206</v>
      </c>
      <c r="AV70">
        <f>AW70-AX70</f>
        <v>209</v>
      </c>
      <c r="AW70">
        <v>209</v>
      </c>
      <c r="AY70">
        <f>AZ70-BA70</f>
        <v>198</v>
      </c>
      <c r="AZ70">
        <v>198</v>
      </c>
      <c r="BB70">
        <f>BC70-BD70</f>
        <v>197</v>
      </c>
      <c r="BC70">
        <v>197</v>
      </c>
    </row>
    <row r="71" spans="1:56" x14ac:dyDescent="0.25">
      <c r="A71" t="s">
        <v>145</v>
      </c>
      <c r="B71" s="5" t="s">
        <v>149</v>
      </c>
      <c r="C71" s="5" t="s">
        <v>10</v>
      </c>
      <c r="D71" s="5"/>
      <c r="E71" s="5" t="s">
        <v>318</v>
      </c>
      <c r="F71" s="16">
        <v>42627</v>
      </c>
      <c r="G71" s="5" t="s">
        <v>16</v>
      </c>
      <c r="H71" s="5" t="s">
        <v>282</v>
      </c>
      <c r="I71" s="5" t="s">
        <v>162</v>
      </c>
      <c r="J71">
        <v>990</v>
      </c>
      <c r="K71" s="3">
        <v>990</v>
      </c>
      <c r="L71" s="11">
        <v>600</v>
      </c>
      <c r="M71" s="5">
        <v>600</v>
      </c>
      <c r="N71" s="5">
        <v>300</v>
      </c>
      <c r="O71" s="5">
        <v>300</v>
      </c>
      <c r="P71">
        <f>Q71-R71</f>
        <v>740</v>
      </c>
      <c r="Q71">
        <v>740</v>
      </c>
      <c r="S71">
        <f>T71-U71</f>
        <v>729</v>
      </c>
      <c r="T71">
        <v>729</v>
      </c>
      <c r="V71">
        <f>W71-X71</f>
        <v>740</v>
      </c>
      <c r="W71">
        <v>740</v>
      </c>
      <c r="AB71">
        <f>SUM(Y71:AA71)</f>
        <v>0</v>
      </c>
      <c r="AC71" s="8" t="str">
        <f>IF(AB71=0,"",AB71/W71)</f>
        <v/>
      </c>
      <c r="AD71">
        <f>AE71-AF71</f>
        <v>662</v>
      </c>
      <c r="AE71">
        <v>662</v>
      </c>
      <c r="AG71">
        <f>AH71-AI71</f>
        <v>626</v>
      </c>
      <c r="AH71">
        <v>626</v>
      </c>
      <c r="AJ71">
        <f>AK71-AL71</f>
        <v>658</v>
      </c>
      <c r="AK71">
        <v>658</v>
      </c>
      <c r="AM71">
        <f>AN71-AO71</f>
        <v>608</v>
      </c>
      <c r="AN71">
        <v>608</v>
      </c>
      <c r="AP71">
        <f>AQ71-AR71</f>
        <v>245</v>
      </c>
      <c r="AQ71">
        <v>245</v>
      </c>
      <c r="AS71">
        <f>AT71-AU71</f>
        <v>224</v>
      </c>
      <c r="AT71">
        <v>224</v>
      </c>
      <c r="AV71">
        <f>AW71-AX71</f>
        <v>220</v>
      </c>
      <c r="AW71">
        <v>220</v>
      </c>
      <c r="AY71">
        <f>AZ71-BA71</f>
        <v>207</v>
      </c>
      <c r="AZ71">
        <v>207</v>
      </c>
      <c r="BB71">
        <f>BC71-BD71</f>
        <v>197</v>
      </c>
      <c r="BC71">
        <v>197</v>
      </c>
    </row>
    <row r="72" spans="1:56" x14ac:dyDescent="0.25">
      <c r="A72" t="s">
        <v>145</v>
      </c>
      <c r="B72" s="5" t="s">
        <v>149</v>
      </c>
      <c r="C72" s="5" t="s">
        <v>10</v>
      </c>
      <c r="D72" s="5"/>
      <c r="E72" s="5" t="s">
        <v>330</v>
      </c>
      <c r="F72" s="16">
        <v>42627</v>
      </c>
      <c r="G72" s="5" t="s">
        <v>2</v>
      </c>
      <c r="H72" s="5" t="s">
        <v>13</v>
      </c>
      <c r="I72" s="5" t="s">
        <v>161</v>
      </c>
      <c r="J72">
        <v>90</v>
      </c>
      <c r="K72">
        <v>90</v>
      </c>
      <c r="L72">
        <v>90</v>
      </c>
      <c r="M72" s="5">
        <v>90</v>
      </c>
      <c r="N72" s="5">
        <v>90</v>
      </c>
      <c r="O72" s="5">
        <v>90</v>
      </c>
      <c r="P72">
        <f>Q72-R72</f>
        <v>82</v>
      </c>
      <c r="Q72">
        <v>87</v>
      </c>
      <c r="R72">
        <v>5</v>
      </c>
      <c r="S72">
        <f>T72-U72</f>
        <v>85</v>
      </c>
      <c r="T72">
        <v>91</v>
      </c>
      <c r="U72">
        <v>6</v>
      </c>
      <c r="V72">
        <f>W72-X72</f>
        <v>82</v>
      </c>
      <c r="W72">
        <v>86</v>
      </c>
      <c r="X72">
        <v>4</v>
      </c>
      <c r="Y72">
        <v>6</v>
      </c>
      <c r="Z72">
        <v>5</v>
      </c>
      <c r="AB72">
        <f>SUM(Y72:AA72)</f>
        <v>11</v>
      </c>
      <c r="AC72" s="8">
        <f>IF(AB72=0,"",AB72/W72)</f>
        <v>0.12790697674418605</v>
      </c>
      <c r="AD72">
        <f>AE72-AF72</f>
        <v>85</v>
      </c>
      <c r="AE72">
        <v>89</v>
      </c>
      <c r="AF72">
        <v>4</v>
      </c>
      <c r="AG72">
        <f>AH72-AI72</f>
        <v>82</v>
      </c>
      <c r="AH72">
        <v>85</v>
      </c>
      <c r="AI72">
        <v>3</v>
      </c>
      <c r="AJ72">
        <f>AK72-AL72</f>
        <v>81</v>
      </c>
      <c r="AK72">
        <v>86</v>
      </c>
      <c r="AL72">
        <v>5</v>
      </c>
      <c r="AM72">
        <f>AN72-AO72</f>
        <v>85</v>
      </c>
      <c r="AN72">
        <v>89</v>
      </c>
      <c r="AO72">
        <v>4</v>
      </c>
      <c r="AP72">
        <f>AQ72-AR72</f>
        <v>87</v>
      </c>
      <c r="AQ72">
        <v>91</v>
      </c>
      <c r="AR72">
        <v>4</v>
      </c>
      <c r="AS72">
        <f>AT72-AU72</f>
        <v>90</v>
      </c>
      <c r="AT72">
        <v>93</v>
      </c>
      <c r="AU72">
        <v>3</v>
      </c>
      <c r="AV72">
        <f>AW72-AX72</f>
        <v>92</v>
      </c>
      <c r="AW72">
        <v>96</v>
      </c>
      <c r="AX72">
        <v>4</v>
      </c>
      <c r="AY72">
        <f>AZ72-BA72</f>
        <v>0</v>
      </c>
      <c r="BB72">
        <f>BC72-BD72</f>
        <v>85</v>
      </c>
      <c r="BC72">
        <v>89</v>
      </c>
      <c r="BD72">
        <v>4</v>
      </c>
    </row>
    <row r="73" spans="1:56" x14ac:dyDescent="0.25">
      <c r="A73" t="s">
        <v>145</v>
      </c>
      <c r="B73" s="5" t="s">
        <v>150</v>
      </c>
      <c r="C73" s="5" t="s">
        <v>10</v>
      </c>
      <c r="D73" s="5"/>
      <c r="E73" s="5"/>
      <c r="F73" s="16">
        <v>42627</v>
      </c>
      <c r="G73" s="5" t="s">
        <v>16</v>
      </c>
      <c r="H73" s="5" t="s">
        <v>13</v>
      </c>
      <c r="I73" s="5" t="s">
        <v>165</v>
      </c>
      <c r="J73">
        <v>880</v>
      </c>
      <c r="K73">
        <v>880</v>
      </c>
      <c r="L73" s="11">
        <v>600</v>
      </c>
      <c r="M73" s="5">
        <v>600</v>
      </c>
      <c r="N73" s="5">
        <v>600</v>
      </c>
      <c r="O73" s="5">
        <v>600</v>
      </c>
      <c r="P73">
        <f>Q73-R73</f>
        <v>756</v>
      </c>
      <c r="Q73">
        <v>756</v>
      </c>
      <c r="S73">
        <f>T73-U73</f>
        <v>788</v>
      </c>
      <c r="T73">
        <v>788</v>
      </c>
      <c r="V73">
        <f>W73-X73</f>
        <v>796</v>
      </c>
      <c r="W73">
        <v>796</v>
      </c>
      <c r="AB73">
        <f>SUM(Y73:AA73)</f>
        <v>0</v>
      </c>
      <c r="AC73" s="8" t="str">
        <f>IF(AB73=0,"",AB73/W73)</f>
        <v/>
      </c>
      <c r="AD73">
        <f>AE73-AF73</f>
        <v>772</v>
      </c>
      <c r="AE73">
        <v>772</v>
      </c>
      <c r="AG73">
        <f>AH73-AI73</f>
        <v>774</v>
      </c>
      <c r="AH73">
        <v>774</v>
      </c>
      <c r="AJ73">
        <f>AK73-AL73</f>
        <v>728</v>
      </c>
      <c r="AK73">
        <v>728</v>
      </c>
      <c r="AM73">
        <f>AN73-AO73</f>
        <v>675</v>
      </c>
      <c r="AN73">
        <v>675</v>
      </c>
      <c r="AP73">
        <f>AQ73-AR73</f>
        <v>661</v>
      </c>
      <c r="AQ73">
        <v>661</v>
      </c>
      <c r="AS73">
        <f>AT73-AU73</f>
        <v>631</v>
      </c>
      <c r="AT73">
        <v>631</v>
      </c>
      <c r="AV73">
        <f>AW73-AX73</f>
        <v>605</v>
      </c>
      <c r="AW73">
        <v>605</v>
      </c>
      <c r="AY73">
        <f>AZ73-BA73</f>
        <v>595</v>
      </c>
      <c r="AZ73">
        <v>595</v>
      </c>
      <c r="BB73">
        <f>BC73-BD73</f>
        <v>562</v>
      </c>
      <c r="BC73">
        <v>562</v>
      </c>
    </row>
    <row r="74" spans="1:56" x14ac:dyDescent="0.25">
      <c r="A74" t="s">
        <v>145</v>
      </c>
      <c r="B74" s="5" t="s">
        <v>150</v>
      </c>
      <c r="C74" s="5" t="s">
        <v>29</v>
      </c>
      <c r="D74" s="5"/>
      <c r="E74" s="5"/>
      <c r="F74" s="16">
        <v>42627</v>
      </c>
      <c r="G74" s="5" t="s">
        <v>3</v>
      </c>
      <c r="H74" s="5" t="s">
        <v>11</v>
      </c>
      <c r="I74" s="5" t="s">
        <v>175</v>
      </c>
      <c r="J74">
        <v>225</v>
      </c>
      <c r="K74">
        <f>45*5</f>
        <v>225</v>
      </c>
      <c r="L74" s="2">
        <v>0</v>
      </c>
      <c r="M74" s="5">
        <v>0</v>
      </c>
      <c r="N74" s="5">
        <v>0</v>
      </c>
      <c r="O74" s="5">
        <v>0</v>
      </c>
      <c r="P74">
        <f>Q74-R74</f>
        <v>0</v>
      </c>
      <c r="S74">
        <f>T74-U74</f>
        <v>0</v>
      </c>
      <c r="V74">
        <f>W74-X74</f>
        <v>0</v>
      </c>
      <c r="AB74">
        <f>SUM(Y74:AA74)</f>
        <v>0</v>
      </c>
      <c r="AC74" s="8" t="str">
        <f>IF(AB74=0,"",AB74/W74)</f>
        <v/>
      </c>
      <c r="AD74">
        <f>AE74-AF74</f>
        <v>0</v>
      </c>
      <c r="AG74">
        <f>AH74-AI74</f>
        <v>0</v>
      </c>
      <c r="AJ74">
        <f>AK74-AL74</f>
        <v>0</v>
      </c>
      <c r="AM74">
        <f>AN74-AO74</f>
        <v>0</v>
      </c>
      <c r="AP74">
        <f>AQ74-AR74</f>
        <v>0</v>
      </c>
      <c r="AS74">
        <f>AT74-AU74</f>
        <v>0</v>
      </c>
      <c r="AV74">
        <f>AW74-AX74</f>
        <v>0</v>
      </c>
      <c r="AY74">
        <f>AZ74-BA74</f>
        <v>0</v>
      </c>
      <c r="BB74">
        <f>BC74-BD74</f>
        <v>0</v>
      </c>
    </row>
    <row r="75" spans="1:56" x14ac:dyDescent="0.25">
      <c r="A75" t="s">
        <v>145</v>
      </c>
      <c r="B75" s="5" t="s">
        <v>150</v>
      </c>
      <c r="C75" s="5" t="s">
        <v>10</v>
      </c>
      <c r="D75" s="5"/>
      <c r="E75" s="5"/>
      <c r="F75" s="16">
        <v>42627</v>
      </c>
      <c r="G75" s="5" t="s">
        <v>2</v>
      </c>
      <c r="H75" s="5" t="s">
        <v>13</v>
      </c>
      <c r="I75" s="5" t="s">
        <v>163</v>
      </c>
      <c r="J75">
        <v>156</v>
      </c>
      <c r="K75">
        <v>156</v>
      </c>
      <c r="L75">
        <v>156</v>
      </c>
      <c r="M75" s="5">
        <v>156</v>
      </c>
      <c r="N75" s="5">
        <v>156</v>
      </c>
      <c r="O75" s="5">
        <v>156</v>
      </c>
      <c r="P75">
        <f>Q75-R75</f>
        <v>148</v>
      </c>
      <c r="Q75">
        <v>150</v>
      </c>
      <c r="R75">
        <v>2</v>
      </c>
      <c r="S75">
        <f>T75-U75</f>
        <v>148</v>
      </c>
      <c r="T75">
        <v>150</v>
      </c>
      <c r="U75">
        <v>2</v>
      </c>
      <c r="V75">
        <f>W75-X75</f>
        <v>150</v>
      </c>
      <c r="W75">
        <v>152</v>
      </c>
      <c r="X75">
        <v>2</v>
      </c>
      <c r="Y75">
        <v>21</v>
      </c>
      <c r="Z75">
        <v>18</v>
      </c>
      <c r="AA75">
        <v>3</v>
      </c>
      <c r="AB75">
        <f>SUM(Y75:AA75)</f>
        <v>42</v>
      </c>
      <c r="AC75" s="8">
        <f>IF(AB75=0,"",AB75/W75)</f>
        <v>0.27631578947368424</v>
      </c>
      <c r="AD75">
        <f>AE75-AF75</f>
        <v>146</v>
      </c>
      <c r="AE75">
        <v>149</v>
      </c>
      <c r="AF75">
        <v>3</v>
      </c>
      <c r="AG75">
        <f>AH75-AI75</f>
        <v>147</v>
      </c>
      <c r="AH75">
        <v>156</v>
      </c>
      <c r="AI75">
        <v>9</v>
      </c>
      <c r="AJ75">
        <f>AK75-AL75</f>
        <v>140</v>
      </c>
      <c r="AK75">
        <v>150</v>
      </c>
      <c r="AL75">
        <v>10</v>
      </c>
      <c r="AM75">
        <f>AN75-AO75</f>
        <v>141</v>
      </c>
      <c r="AN75">
        <v>152</v>
      </c>
      <c r="AO75">
        <v>11</v>
      </c>
      <c r="AP75">
        <f>AQ75-AR75</f>
        <v>144</v>
      </c>
      <c r="AQ75">
        <v>163</v>
      </c>
      <c r="AR75">
        <v>19</v>
      </c>
      <c r="AS75">
        <f>AT75-AU75</f>
        <v>152</v>
      </c>
      <c r="AT75">
        <v>161</v>
      </c>
      <c r="AU75">
        <v>9</v>
      </c>
      <c r="AV75">
        <f>AW75-AX75</f>
        <v>144</v>
      </c>
      <c r="AW75">
        <v>153</v>
      </c>
      <c r="AX75">
        <v>9</v>
      </c>
      <c r="AY75">
        <f>AZ75-BA75</f>
        <v>0</v>
      </c>
      <c r="BB75">
        <f>BC75-BD75</f>
        <v>138</v>
      </c>
      <c r="BC75">
        <v>160</v>
      </c>
      <c r="BD75">
        <v>22</v>
      </c>
    </row>
    <row r="76" spans="1:56" x14ac:dyDescent="0.25">
      <c r="A76" t="s">
        <v>145</v>
      </c>
      <c r="B76" s="5" t="s">
        <v>150</v>
      </c>
      <c r="C76" s="5" t="s">
        <v>10</v>
      </c>
      <c r="D76" s="5"/>
      <c r="E76" s="5"/>
      <c r="F76" s="16">
        <v>42627</v>
      </c>
      <c r="G76" s="5" t="s">
        <v>2</v>
      </c>
      <c r="H76" s="5" t="s">
        <v>13</v>
      </c>
      <c r="I76" s="5" t="s">
        <v>164</v>
      </c>
      <c r="J76">
        <v>260</v>
      </c>
      <c r="K76">
        <v>260</v>
      </c>
      <c r="L76">
        <v>260</v>
      </c>
      <c r="M76" s="5">
        <v>260</v>
      </c>
      <c r="N76" s="5">
        <v>260</v>
      </c>
      <c r="O76" s="5">
        <v>260</v>
      </c>
      <c r="P76">
        <f>Q76-R76</f>
        <v>19</v>
      </c>
      <c r="Q76">
        <f>193+37</f>
        <v>230</v>
      </c>
      <c r="R76">
        <f>179+32</f>
        <v>211</v>
      </c>
      <c r="S76">
        <f>T76-U76</f>
        <v>19</v>
      </c>
      <c r="T76">
        <f>197+40</f>
        <v>237</v>
      </c>
      <c r="U76">
        <f>182+36</f>
        <v>218</v>
      </c>
      <c r="V76">
        <f>W76-X76</f>
        <v>17</v>
      </c>
      <c r="W76">
        <v>241</v>
      </c>
      <c r="X76">
        <v>224</v>
      </c>
      <c r="AB76">
        <f>SUM(Y76:AA76)</f>
        <v>0</v>
      </c>
      <c r="AC76" s="8" t="str">
        <f>IF(AB76=0,"",AB76/W76)</f>
        <v/>
      </c>
      <c r="AD76">
        <f>AE76-AF76</f>
        <v>16</v>
      </c>
      <c r="AE76">
        <f>195+40</f>
        <v>235</v>
      </c>
      <c r="AF76">
        <f>183+36</f>
        <v>219</v>
      </c>
      <c r="AG76">
        <f>AH76-AI76</f>
        <v>17</v>
      </c>
      <c r="AH76">
        <f>201+38</f>
        <v>239</v>
      </c>
      <c r="AI76">
        <f>189+33</f>
        <v>222</v>
      </c>
      <c r="AJ76">
        <f>AK76-AL76</f>
        <v>17</v>
      </c>
      <c r="AK76">
        <f>198+42</f>
        <v>240</v>
      </c>
      <c r="AL76">
        <f>186+37</f>
        <v>223</v>
      </c>
      <c r="AM76">
        <f>AN76-AO76</f>
        <v>17</v>
      </c>
      <c r="AN76">
        <f>196+39</f>
        <v>235</v>
      </c>
      <c r="AO76">
        <f>184+34</f>
        <v>218</v>
      </c>
      <c r="AP76">
        <f>AQ76-AR76</f>
        <v>21</v>
      </c>
      <c r="AQ76">
        <f>198+38</f>
        <v>236</v>
      </c>
      <c r="AR76">
        <f>185+30</f>
        <v>215</v>
      </c>
      <c r="AS76">
        <f>AT76-AU76</f>
        <v>19</v>
      </c>
      <c r="AT76">
        <f>203+39</f>
        <v>242</v>
      </c>
      <c r="AU76">
        <f>190+33</f>
        <v>223</v>
      </c>
      <c r="AV76">
        <f>AW76-AX76</f>
        <v>19</v>
      </c>
      <c r="AW76">
        <f>202+42</f>
        <v>244</v>
      </c>
      <c r="AX76">
        <f>188+37</f>
        <v>225</v>
      </c>
      <c r="AY76">
        <f>AZ76-BA76</f>
        <v>0</v>
      </c>
      <c r="BB76">
        <f>BC76-BD76</f>
        <v>17</v>
      </c>
      <c r="BC76">
        <f>202+38</f>
        <v>240</v>
      </c>
      <c r="BD76">
        <f>191+32</f>
        <v>223</v>
      </c>
    </row>
    <row r="77" spans="1:56" x14ac:dyDescent="0.25">
      <c r="A77" t="s">
        <v>145</v>
      </c>
      <c r="B77" s="5" t="s">
        <v>150</v>
      </c>
      <c r="C77" s="5" t="s">
        <v>29</v>
      </c>
      <c r="D77" s="5"/>
      <c r="E77" s="5"/>
      <c r="F77" s="16">
        <v>42627</v>
      </c>
      <c r="G77" s="5" t="s">
        <v>2</v>
      </c>
      <c r="H77" s="5" t="s">
        <v>13</v>
      </c>
      <c r="I77" s="5" t="s">
        <v>164</v>
      </c>
      <c r="J77">
        <v>0</v>
      </c>
      <c r="L77">
        <v>168</v>
      </c>
      <c r="M77" s="5">
        <v>168</v>
      </c>
      <c r="N77" s="5">
        <v>168</v>
      </c>
      <c r="O77" s="5">
        <v>0</v>
      </c>
      <c r="P77">
        <f>Q77-R77</f>
        <v>0</v>
      </c>
      <c r="S77">
        <f>T77-U77</f>
        <v>0</v>
      </c>
      <c r="V77">
        <f>W77-X77</f>
        <v>0</v>
      </c>
      <c r="AB77">
        <f>SUM(Y77:AA77)</f>
        <v>0</v>
      </c>
      <c r="AC77" s="8" t="str">
        <f>IF(AB77=0,"",AB77/W77)</f>
        <v/>
      </c>
      <c r="AD77">
        <f>AE77-AF77</f>
        <v>0</v>
      </c>
      <c r="AG77">
        <f>AH77-AI77</f>
        <v>0</v>
      </c>
      <c r="AJ77">
        <f>AK77-AL77</f>
        <v>0</v>
      </c>
      <c r="AM77">
        <f>AN77-AO77</f>
        <v>0</v>
      </c>
      <c r="AP77">
        <f>AQ77-AR77</f>
        <v>0</v>
      </c>
      <c r="AS77">
        <f>AT77-AU77</f>
        <v>0</v>
      </c>
      <c r="AV77">
        <f>AW77-AX77</f>
        <v>0</v>
      </c>
      <c r="AY77">
        <f>AZ77-BA77</f>
        <v>0</v>
      </c>
      <c r="BB77">
        <f>BC77-BD77</f>
        <v>0</v>
      </c>
    </row>
    <row r="78" spans="1:56" x14ac:dyDescent="0.25">
      <c r="A78" t="s">
        <v>145</v>
      </c>
      <c r="B78" s="5" t="s">
        <v>151</v>
      </c>
      <c r="C78" s="5" t="s">
        <v>10</v>
      </c>
      <c r="D78" s="5"/>
      <c r="E78" s="5"/>
      <c r="F78" s="16">
        <v>42627</v>
      </c>
      <c r="G78" s="5" t="s">
        <v>16</v>
      </c>
      <c r="H78" s="5" t="s">
        <v>13</v>
      </c>
      <c r="I78" s="5" t="s">
        <v>168</v>
      </c>
      <c r="J78">
        <v>500</v>
      </c>
      <c r="K78">
        <v>500</v>
      </c>
      <c r="L78" s="11">
        <v>350</v>
      </c>
      <c r="M78" s="5">
        <v>350</v>
      </c>
      <c r="N78" s="5">
        <v>350</v>
      </c>
      <c r="O78" s="5">
        <v>350</v>
      </c>
      <c r="P78">
        <f>Q78-R78</f>
        <v>0</v>
      </c>
      <c r="S78">
        <f>T78-U78</f>
        <v>476</v>
      </c>
      <c r="T78">
        <v>476</v>
      </c>
      <c r="V78">
        <f>W78-X78</f>
        <v>485</v>
      </c>
      <c r="W78">
        <v>485</v>
      </c>
      <c r="AB78">
        <f>SUM(Y78:AA78)</f>
        <v>0</v>
      </c>
      <c r="AC78" s="8" t="str">
        <f>IF(AB78=0,"",AB78/W78)</f>
        <v/>
      </c>
      <c r="AD78">
        <f>AE78-AF78</f>
        <v>453</v>
      </c>
      <c r="AE78">
        <v>453</v>
      </c>
      <c r="AG78">
        <f>AH78-AI78</f>
        <v>456</v>
      </c>
      <c r="AH78">
        <v>456</v>
      </c>
      <c r="AJ78">
        <f>AK78-AL78</f>
        <v>433</v>
      </c>
      <c r="AK78">
        <v>433</v>
      </c>
      <c r="AM78">
        <f>AN78-AO78</f>
        <v>431</v>
      </c>
      <c r="AN78">
        <v>431</v>
      </c>
      <c r="AP78">
        <f>AQ78-AR78</f>
        <v>417</v>
      </c>
      <c r="AQ78">
        <v>417</v>
      </c>
      <c r="AS78">
        <f>AT78-AU78</f>
        <v>380</v>
      </c>
      <c r="AT78">
        <v>380</v>
      </c>
      <c r="AV78">
        <f>AW78-AX78</f>
        <v>372</v>
      </c>
      <c r="AW78">
        <v>372</v>
      </c>
      <c r="AY78">
        <f>AZ78-BA78</f>
        <v>363</v>
      </c>
      <c r="AZ78">
        <v>363</v>
      </c>
      <c r="BB78">
        <f>BC78-BD78</f>
        <v>324</v>
      </c>
      <c r="BC78">
        <v>324</v>
      </c>
    </row>
    <row r="79" spans="1:56" x14ac:dyDescent="0.25">
      <c r="A79" t="s">
        <v>145</v>
      </c>
      <c r="B79" s="5" t="s">
        <v>151</v>
      </c>
      <c r="C79" s="5" t="s">
        <v>10</v>
      </c>
      <c r="D79" s="5"/>
      <c r="E79" s="5"/>
      <c r="F79" s="16">
        <v>42627</v>
      </c>
      <c r="G79" s="5" t="s">
        <v>16</v>
      </c>
      <c r="H79" s="5" t="s">
        <v>18</v>
      </c>
      <c r="I79" s="5" t="s">
        <v>169</v>
      </c>
      <c r="J79">
        <v>550</v>
      </c>
      <c r="K79" s="4">
        <v>550</v>
      </c>
      <c r="L79" s="4">
        <v>550</v>
      </c>
      <c r="M79" s="5">
        <v>550</v>
      </c>
      <c r="N79" s="5">
        <v>350</v>
      </c>
      <c r="O79" s="5">
        <v>350</v>
      </c>
      <c r="P79">
        <f>Q79-R79</f>
        <v>484</v>
      </c>
      <c r="Q79">
        <v>484</v>
      </c>
      <c r="S79">
        <f>T79-U79</f>
        <v>536</v>
      </c>
      <c r="T79">
        <v>536</v>
      </c>
      <c r="V79">
        <f>W79-X79</f>
        <v>500</v>
      </c>
      <c r="W79">
        <v>500</v>
      </c>
      <c r="AB79">
        <f>SUM(Y79:AA79)</f>
        <v>0</v>
      </c>
      <c r="AC79" s="8" t="str">
        <f>IF(AB79=0,"",AB79/W79)</f>
        <v/>
      </c>
      <c r="AD79">
        <f>AE79-AF79</f>
        <v>481</v>
      </c>
      <c r="AE79">
        <v>481</v>
      </c>
      <c r="AG79">
        <f>AH79-AI79</f>
        <v>545</v>
      </c>
      <c r="AH79">
        <v>545</v>
      </c>
      <c r="AJ79">
        <f>AK79-AL79</f>
        <v>482</v>
      </c>
      <c r="AK79">
        <v>482</v>
      </c>
      <c r="AM79">
        <f>AN79-AO79</f>
        <v>374</v>
      </c>
      <c r="AN79">
        <v>374</v>
      </c>
      <c r="AP79">
        <f>AQ79-AR79</f>
        <v>403</v>
      </c>
      <c r="AQ79">
        <v>403</v>
      </c>
      <c r="AS79">
        <f>AT79-AU79</f>
        <v>421</v>
      </c>
      <c r="AT79">
        <v>421</v>
      </c>
      <c r="AV79">
        <f>AW79-AX79</f>
        <v>353</v>
      </c>
      <c r="AW79">
        <v>353</v>
      </c>
      <c r="AY79">
        <f>AZ79-BA79</f>
        <v>318</v>
      </c>
      <c r="AZ79">
        <v>318</v>
      </c>
      <c r="BB79">
        <f>BC79-BD79</f>
        <v>285</v>
      </c>
      <c r="BC79">
        <v>285</v>
      </c>
    </row>
    <row r="80" spans="1:56" x14ac:dyDescent="0.25">
      <c r="A80" t="s">
        <v>145</v>
      </c>
      <c r="B80" s="5" t="s">
        <v>151</v>
      </c>
      <c r="C80" s="5" t="s">
        <v>10</v>
      </c>
      <c r="D80" s="5"/>
      <c r="E80" s="5"/>
      <c r="F80" s="16">
        <v>42627</v>
      </c>
      <c r="G80" s="5" t="s">
        <v>2</v>
      </c>
      <c r="H80" s="5" t="s">
        <v>11</v>
      </c>
      <c r="I80" s="5" t="s">
        <v>166</v>
      </c>
      <c r="J80">
        <v>75</v>
      </c>
      <c r="K80">
        <v>75</v>
      </c>
      <c r="L80">
        <v>75</v>
      </c>
      <c r="M80" s="5">
        <v>75</v>
      </c>
      <c r="N80" s="5">
        <v>75</v>
      </c>
      <c r="O80" s="5">
        <v>75</v>
      </c>
      <c r="P80">
        <f>Q80-R80</f>
        <v>21</v>
      </c>
      <c r="Q80">
        <v>73</v>
      </c>
      <c r="R80">
        <v>52</v>
      </c>
      <c r="S80">
        <f>T80-U80</f>
        <v>21</v>
      </c>
      <c r="T80">
        <v>75</v>
      </c>
      <c r="U80">
        <v>54</v>
      </c>
      <c r="V80">
        <f>W80-X80</f>
        <v>21</v>
      </c>
      <c r="W80">
        <v>75</v>
      </c>
      <c r="X80">
        <v>54</v>
      </c>
      <c r="Y80">
        <v>12</v>
      </c>
      <c r="Z80">
        <v>7</v>
      </c>
      <c r="AA80">
        <v>2</v>
      </c>
      <c r="AB80">
        <f>SUM(Y80:AA80)</f>
        <v>21</v>
      </c>
      <c r="AC80" s="8">
        <f>IF(AB80=0,"",AB80/W80)</f>
        <v>0.28000000000000003</v>
      </c>
      <c r="AD80">
        <f>AE80-AF80</f>
        <v>21</v>
      </c>
      <c r="AE80">
        <v>75</v>
      </c>
      <c r="AF80">
        <v>54</v>
      </c>
      <c r="AG80">
        <f>AH80-AI80</f>
        <v>21</v>
      </c>
      <c r="AH80">
        <v>77</v>
      </c>
      <c r="AI80">
        <v>56</v>
      </c>
      <c r="AJ80">
        <f>AK80-AL80</f>
        <v>21</v>
      </c>
      <c r="AK80">
        <v>77</v>
      </c>
      <c r="AL80">
        <v>56</v>
      </c>
      <c r="AM80">
        <f>AN80-AO80</f>
        <v>21</v>
      </c>
      <c r="AN80">
        <v>76</v>
      </c>
      <c r="AO80">
        <v>55</v>
      </c>
      <c r="AP80">
        <f>AQ80-AR80</f>
        <v>22</v>
      </c>
      <c r="AQ80">
        <v>76</v>
      </c>
      <c r="AR80">
        <v>54</v>
      </c>
      <c r="AS80">
        <f>AT80-AU80</f>
        <v>22</v>
      </c>
      <c r="AT80">
        <v>73</v>
      </c>
      <c r="AU80">
        <v>51</v>
      </c>
      <c r="AV80">
        <f>AW80-AX80</f>
        <v>20</v>
      </c>
      <c r="AW80">
        <v>72</v>
      </c>
      <c r="AX80">
        <v>52</v>
      </c>
      <c r="AY80">
        <f>AZ80-BA80</f>
        <v>0</v>
      </c>
      <c r="BB80">
        <f>BC80-BD80</f>
        <v>19</v>
      </c>
      <c r="BC80">
        <v>72</v>
      </c>
      <c r="BD80">
        <v>53</v>
      </c>
    </row>
    <row r="81" spans="1:56" x14ac:dyDescent="0.25">
      <c r="A81" t="s">
        <v>145</v>
      </c>
      <c r="B81" s="5" t="s">
        <v>151</v>
      </c>
      <c r="C81" s="5" t="s">
        <v>10</v>
      </c>
      <c r="D81" s="5"/>
      <c r="E81" s="5"/>
      <c r="F81" s="16">
        <v>42627</v>
      </c>
      <c r="G81" s="5" t="s">
        <v>2</v>
      </c>
      <c r="H81" s="5" t="s">
        <v>11</v>
      </c>
      <c r="I81" s="5" t="s">
        <v>167</v>
      </c>
      <c r="J81">
        <v>186</v>
      </c>
      <c r="K81">
        <v>186</v>
      </c>
      <c r="L81">
        <v>186</v>
      </c>
      <c r="M81" s="5">
        <v>186</v>
      </c>
      <c r="N81" s="5">
        <v>186</v>
      </c>
      <c r="O81" s="5">
        <v>186</v>
      </c>
      <c r="P81">
        <f>Q81-R81</f>
        <v>2</v>
      </c>
      <c r="Q81">
        <v>183</v>
      </c>
      <c r="R81">
        <v>181</v>
      </c>
      <c r="S81">
        <f>T81-U81</f>
        <v>2</v>
      </c>
      <c r="T81">
        <v>182</v>
      </c>
      <c r="U81">
        <v>180</v>
      </c>
      <c r="V81">
        <f>W81-X81</f>
        <v>2</v>
      </c>
      <c r="W81">
        <v>180</v>
      </c>
      <c r="X81">
        <v>178</v>
      </c>
      <c r="AB81">
        <f>SUM(Y81:AA81)</f>
        <v>0</v>
      </c>
      <c r="AC81" s="8" t="str">
        <f>IF(AB81=0,"",AB81/W81)</f>
        <v/>
      </c>
      <c r="AD81">
        <f>AE81-AF81</f>
        <v>2</v>
      </c>
      <c r="AE81">
        <v>179</v>
      </c>
      <c r="AF81">
        <v>177</v>
      </c>
      <c r="AG81">
        <f>AH81-AI81</f>
        <v>2</v>
      </c>
      <c r="AH81">
        <v>184</v>
      </c>
      <c r="AI81">
        <v>182</v>
      </c>
      <c r="AJ81">
        <f>AK81-AL81</f>
        <v>2</v>
      </c>
      <c r="AK81">
        <v>183</v>
      </c>
      <c r="AL81">
        <v>181</v>
      </c>
      <c r="AM81">
        <f>AN81-AO81</f>
        <v>1</v>
      </c>
      <c r="AN81">
        <v>173</v>
      </c>
      <c r="AO81">
        <v>172</v>
      </c>
      <c r="AP81">
        <f>AQ81-AR81</f>
        <v>1</v>
      </c>
      <c r="AQ81">
        <v>174</v>
      </c>
      <c r="AR81">
        <v>173</v>
      </c>
      <c r="AS81">
        <f>AT81-AU81</f>
        <v>2</v>
      </c>
      <c r="AT81">
        <v>181</v>
      </c>
      <c r="AU81">
        <v>179</v>
      </c>
      <c r="AV81">
        <f>AW81-AX81</f>
        <v>2</v>
      </c>
      <c r="AW81">
        <v>182</v>
      </c>
      <c r="AX81">
        <v>180</v>
      </c>
      <c r="AY81">
        <f>AZ81-BA81</f>
        <v>0</v>
      </c>
      <c r="BB81">
        <f>BC81-BD81</f>
        <v>1</v>
      </c>
      <c r="BC81">
        <v>176</v>
      </c>
      <c r="BD81">
        <v>175</v>
      </c>
    </row>
    <row r="82" spans="1:56" x14ac:dyDescent="0.25">
      <c r="A82" t="s">
        <v>145</v>
      </c>
      <c r="B82" s="5" t="s">
        <v>151</v>
      </c>
      <c r="C82" s="5" t="s">
        <v>10</v>
      </c>
      <c r="D82" s="5"/>
      <c r="E82" s="5"/>
      <c r="F82" s="16">
        <v>42627</v>
      </c>
      <c r="G82" s="5" t="s">
        <v>16</v>
      </c>
      <c r="H82" s="5" t="s">
        <v>11</v>
      </c>
      <c r="I82" s="5" t="s">
        <v>170</v>
      </c>
      <c r="J82">
        <v>140</v>
      </c>
      <c r="K82" s="2">
        <v>0</v>
      </c>
      <c r="L82" s="2">
        <v>0</v>
      </c>
      <c r="M82" s="5">
        <v>0</v>
      </c>
      <c r="N82" s="5">
        <v>0</v>
      </c>
      <c r="O82" s="5"/>
      <c r="P82">
        <f>Q82-R82</f>
        <v>0</v>
      </c>
      <c r="S82">
        <f>T82-U82</f>
        <v>125</v>
      </c>
      <c r="T82">
        <v>125</v>
      </c>
      <c r="V82">
        <f>W82-X82</f>
        <v>111</v>
      </c>
      <c r="W82">
        <v>111</v>
      </c>
      <c r="AB82">
        <f>SUM(Y82:AA82)</f>
        <v>0</v>
      </c>
      <c r="AC82" s="8" t="str">
        <f>IF(AB82=0,"",AB82/W82)</f>
        <v/>
      </c>
      <c r="AD82">
        <f>AE82-AF82</f>
        <v>109</v>
      </c>
      <c r="AE82">
        <v>109</v>
      </c>
      <c r="AG82">
        <f>AH82-AI82</f>
        <v>0</v>
      </c>
      <c r="AJ82">
        <f>AK82-AL82</f>
        <v>0</v>
      </c>
      <c r="AM82">
        <f>AN82-AO82</f>
        <v>0</v>
      </c>
      <c r="AP82">
        <f>AQ82-AR82</f>
        <v>0</v>
      </c>
      <c r="AS82">
        <f>AT82-AU82</f>
        <v>0</v>
      </c>
      <c r="AV82">
        <f>AW82-AX82</f>
        <v>0</v>
      </c>
      <c r="AY82">
        <f>AZ82-BA82</f>
        <v>0</v>
      </c>
      <c r="BB82">
        <f>BC82-BD82</f>
        <v>0</v>
      </c>
    </row>
    <row r="83" spans="1:56" x14ac:dyDescent="0.25">
      <c r="A83" t="s">
        <v>145</v>
      </c>
      <c r="B83" s="5" t="s">
        <v>151</v>
      </c>
      <c r="C83" s="5" t="s">
        <v>29</v>
      </c>
      <c r="D83" s="5"/>
      <c r="E83" s="5"/>
      <c r="F83" s="16">
        <v>42627</v>
      </c>
      <c r="G83" s="5" t="s">
        <v>2</v>
      </c>
      <c r="H83" s="5" t="s">
        <v>11</v>
      </c>
      <c r="I83" s="5" t="s">
        <v>176</v>
      </c>
      <c r="J83">
        <v>200</v>
      </c>
      <c r="K83">
        <v>210</v>
      </c>
      <c r="L83">
        <v>210</v>
      </c>
      <c r="M83" s="5">
        <v>210</v>
      </c>
      <c r="N83" s="5">
        <v>203</v>
      </c>
      <c r="O83" s="5">
        <v>0</v>
      </c>
      <c r="P83">
        <f>Q83-R83</f>
        <v>0</v>
      </c>
      <c r="S83">
        <f>T83-U83</f>
        <v>0</v>
      </c>
      <c r="V83">
        <f>W83-X83</f>
        <v>0</v>
      </c>
      <c r="AB83">
        <f>SUM(Y83:AA83)</f>
        <v>0</v>
      </c>
      <c r="AC83" s="8" t="str">
        <f>IF(AB83=0,"",AB83/W83)</f>
        <v/>
      </c>
      <c r="AD83">
        <f>AE83-AF83</f>
        <v>0</v>
      </c>
      <c r="AG83">
        <f>AH83-AI83</f>
        <v>0</v>
      </c>
      <c r="AJ83">
        <f>AK83-AL83</f>
        <v>0</v>
      </c>
      <c r="AM83">
        <f>AN83-AO83</f>
        <v>0</v>
      </c>
      <c r="AP83">
        <f>AQ83-AR83</f>
        <v>0</v>
      </c>
      <c r="AS83">
        <f>AT83-AU83</f>
        <v>0</v>
      </c>
      <c r="AV83">
        <f>AW83-AX83</f>
        <v>0</v>
      </c>
      <c r="AY83">
        <f>AZ83-BA83</f>
        <v>0</v>
      </c>
      <c r="BB83">
        <f>BC83-BD83</f>
        <v>0</v>
      </c>
    </row>
    <row r="84" spans="1:56" x14ac:dyDescent="0.25">
      <c r="A84" t="s">
        <v>177</v>
      </c>
      <c r="B84" s="5" t="s">
        <v>178</v>
      </c>
      <c r="C84" s="5" t="s">
        <v>10</v>
      </c>
      <c r="D84" s="5"/>
      <c r="E84" s="5"/>
      <c r="F84" s="16">
        <v>42627</v>
      </c>
      <c r="G84" s="5" t="s">
        <v>2</v>
      </c>
      <c r="H84" s="5" t="s">
        <v>13</v>
      </c>
      <c r="I84" s="5" t="s">
        <v>187</v>
      </c>
      <c r="J84">
        <v>600</v>
      </c>
      <c r="K84">
        <v>600</v>
      </c>
      <c r="L84">
        <v>600</v>
      </c>
      <c r="M84" s="5">
        <v>600</v>
      </c>
      <c r="N84" s="5">
        <v>600</v>
      </c>
      <c r="O84" s="5">
        <v>600</v>
      </c>
      <c r="P84">
        <f>Q84-R84</f>
        <v>566</v>
      </c>
      <c r="Q84">
        <v>596</v>
      </c>
      <c r="R84">
        <v>30</v>
      </c>
      <c r="S84">
        <f>T84-U84</f>
        <v>567</v>
      </c>
      <c r="T84">
        <v>597</v>
      </c>
      <c r="U84">
        <v>30</v>
      </c>
      <c r="V84">
        <f>W84-X84</f>
        <v>585</v>
      </c>
      <c r="W84">
        <v>616</v>
      </c>
      <c r="X84">
        <v>31</v>
      </c>
      <c r="Y84">
        <v>59</v>
      </c>
      <c r="Z84">
        <v>73</v>
      </c>
      <c r="AA84">
        <v>13</v>
      </c>
      <c r="AB84">
        <f>SUM(Y84:AA84)</f>
        <v>145</v>
      </c>
      <c r="AC84" s="8">
        <f>IF(AB84=0,"",AB84/W84)</f>
        <v>0.2353896103896104</v>
      </c>
      <c r="AD84">
        <f>AE84-AF84</f>
        <v>586</v>
      </c>
      <c r="AE84">
        <v>617</v>
      </c>
      <c r="AF84">
        <v>31</v>
      </c>
      <c r="AG84">
        <f>AH84-AI84</f>
        <v>571</v>
      </c>
      <c r="AH84">
        <v>603</v>
      </c>
      <c r="AI84">
        <v>32</v>
      </c>
      <c r="AJ84">
        <f>AK84-AL84</f>
        <v>590</v>
      </c>
      <c r="AK84">
        <v>622</v>
      </c>
      <c r="AL84">
        <v>32</v>
      </c>
      <c r="AM84">
        <f>AN84-AO84</f>
        <v>587</v>
      </c>
      <c r="AN84">
        <v>619</v>
      </c>
      <c r="AO84">
        <v>32</v>
      </c>
      <c r="AP84">
        <f>AQ84-AR84</f>
        <v>524</v>
      </c>
      <c r="AQ84">
        <v>611</v>
      </c>
      <c r="AR84">
        <v>87</v>
      </c>
      <c r="AS84">
        <f>AT84-AU84</f>
        <v>557</v>
      </c>
      <c r="AT84">
        <v>594</v>
      </c>
      <c r="AU84">
        <v>37</v>
      </c>
      <c r="AV84">
        <f>AW84-AX84</f>
        <v>569</v>
      </c>
      <c r="AW84">
        <v>606</v>
      </c>
      <c r="AX84">
        <v>37</v>
      </c>
      <c r="AY84">
        <f>AZ84-BA84</f>
        <v>0</v>
      </c>
      <c r="BB84">
        <f>BC84-BD84</f>
        <v>552</v>
      </c>
      <c r="BC84">
        <v>649</v>
      </c>
      <c r="BD84">
        <v>97</v>
      </c>
    </row>
    <row r="85" spans="1:56" x14ac:dyDescent="0.25">
      <c r="A85" t="s">
        <v>177</v>
      </c>
      <c r="B85" s="5" t="s">
        <v>178</v>
      </c>
      <c r="C85" s="5" t="s">
        <v>10</v>
      </c>
      <c r="D85" s="5"/>
      <c r="E85" s="5"/>
      <c r="F85" s="16">
        <v>42627</v>
      </c>
      <c r="G85" s="5" t="s">
        <v>2</v>
      </c>
      <c r="H85" s="5" t="s">
        <v>11</v>
      </c>
      <c r="I85" s="5" t="s">
        <v>188</v>
      </c>
      <c r="J85">
        <v>650</v>
      </c>
      <c r="K85">
        <v>650</v>
      </c>
      <c r="L85">
        <v>650</v>
      </c>
      <c r="M85" s="5">
        <v>650</v>
      </c>
      <c r="N85" s="5">
        <v>650</v>
      </c>
      <c r="O85" s="5">
        <v>650</v>
      </c>
      <c r="P85">
        <f>Q85-R85</f>
        <v>574</v>
      </c>
      <c r="Q85">
        <v>644</v>
      </c>
      <c r="R85">
        <v>70</v>
      </c>
      <c r="S85">
        <f>T85-U85</f>
        <v>571</v>
      </c>
      <c r="T85">
        <v>641</v>
      </c>
      <c r="U85">
        <v>70</v>
      </c>
      <c r="V85">
        <f>W85-X85</f>
        <v>571</v>
      </c>
      <c r="W85">
        <v>647</v>
      </c>
      <c r="X85">
        <v>76</v>
      </c>
      <c r="Y85">
        <v>84</v>
      </c>
      <c r="Z85">
        <v>112</v>
      </c>
      <c r="AA85">
        <v>16</v>
      </c>
      <c r="AB85">
        <f>SUM(Y85:AA85)</f>
        <v>212</v>
      </c>
      <c r="AC85" s="8">
        <f>IF(AB85=0,"",AB85/W85)</f>
        <v>0.32766615146831529</v>
      </c>
      <c r="AD85">
        <f>AE85-AF85</f>
        <v>555</v>
      </c>
      <c r="AE85">
        <v>625</v>
      </c>
      <c r="AF85">
        <v>70</v>
      </c>
      <c r="AG85">
        <f>AH85-AI85</f>
        <v>559</v>
      </c>
      <c r="AH85">
        <v>637</v>
      </c>
      <c r="AI85">
        <v>78</v>
      </c>
      <c r="AJ85">
        <f>AK85-AL85</f>
        <v>555</v>
      </c>
      <c r="AK85">
        <v>630</v>
      </c>
      <c r="AL85">
        <v>75</v>
      </c>
      <c r="AM85">
        <f>AN85-AO85</f>
        <v>536</v>
      </c>
      <c r="AN85">
        <v>620</v>
      </c>
      <c r="AO85">
        <v>84</v>
      </c>
      <c r="AP85">
        <f>AQ85-AR85</f>
        <v>550</v>
      </c>
      <c r="AQ85">
        <v>585</v>
      </c>
      <c r="AR85">
        <v>35</v>
      </c>
      <c r="AS85">
        <f>AT85-AU85</f>
        <v>544</v>
      </c>
      <c r="AT85">
        <v>624</v>
      </c>
      <c r="AU85">
        <v>80</v>
      </c>
      <c r="AV85">
        <f>AW85-AX85</f>
        <v>556</v>
      </c>
      <c r="AW85">
        <v>637</v>
      </c>
      <c r="AX85">
        <v>81</v>
      </c>
      <c r="AY85">
        <f>AZ85-BA85</f>
        <v>0</v>
      </c>
      <c r="BB85">
        <f>BC85-BD85</f>
        <v>538</v>
      </c>
      <c r="BC85">
        <v>591</v>
      </c>
      <c r="BD85">
        <v>53</v>
      </c>
    </row>
    <row r="86" spans="1:56" x14ac:dyDescent="0.25">
      <c r="A86" t="s">
        <v>177</v>
      </c>
      <c r="B86" s="5" t="s">
        <v>178</v>
      </c>
      <c r="C86" s="5" t="s">
        <v>10</v>
      </c>
      <c r="D86" s="5"/>
      <c r="E86" s="5"/>
      <c r="F86" s="16">
        <v>42627</v>
      </c>
      <c r="G86" s="5" t="s">
        <v>16</v>
      </c>
      <c r="H86" s="5" t="s">
        <v>282</v>
      </c>
      <c r="I86" s="5" t="s">
        <v>275</v>
      </c>
      <c r="J86">
        <v>300</v>
      </c>
      <c r="K86" s="3">
        <v>300</v>
      </c>
      <c r="L86" s="3">
        <v>300</v>
      </c>
      <c r="M86" s="5">
        <v>300</v>
      </c>
      <c r="N86" s="5">
        <v>300</v>
      </c>
      <c r="O86" s="5">
        <v>300</v>
      </c>
      <c r="P86">
        <f>Q86-R86</f>
        <v>299</v>
      </c>
      <c r="Q86">
        <v>299</v>
      </c>
      <c r="S86" s="5">
        <f>T86-U86</f>
        <v>0</v>
      </c>
      <c r="T86" s="5"/>
      <c r="U86" s="5"/>
      <c r="V86" s="5">
        <f>W86-X86</f>
        <v>0</v>
      </c>
      <c r="AB86">
        <f>SUM(Y86:AA86)</f>
        <v>0</v>
      </c>
      <c r="AC86" s="8" t="str">
        <f>IF(AB86=0,"",AB86/W86)</f>
        <v/>
      </c>
      <c r="AD86">
        <f>AE86-AF86</f>
        <v>0</v>
      </c>
      <c r="AE86">
        <v>0</v>
      </c>
      <c r="AG86">
        <f>AH86-AI86</f>
        <v>0</v>
      </c>
      <c r="AJ86">
        <f>AK86-AL86</f>
        <v>0</v>
      </c>
      <c r="AM86">
        <f>AN86-AO86</f>
        <v>0</v>
      </c>
      <c r="AP86">
        <f>AQ86-AR86</f>
        <v>0</v>
      </c>
      <c r="AS86">
        <f>AT86-AU86</f>
        <v>0</v>
      </c>
      <c r="AV86">
        <f>AW86-AX86</f>
        <v>0</v>
      </c>
      <c r="AY86">
        <f>AZ86-BA86</f>
        <v>0</v>
      </c>
      <c r="BB86">
        <f>BC86-BD86</f>
        <v>0</v>
      </c>
    </row>
    <row r="87" spans="1:56" x14ac:dyDescent="0.25">
      <c r="A87" t="s">
        <v>177</v>
      </c>
      <c r="B87" s="5" t="s">
        <v>178</v>
      </c>
      <c r="C87" s="5" t="s">
        <v>10</v>
      </c>
      <c r="D87" s="5"/>
      <c r="E87" s="5"/>
      <c r="F87" s="16">
        <v>42627</v>
      </c>
      <c r="G87" s="5" t="s">
        <v>2</v>
      </c>
      <c r="H87" s="5" t="s">
        <v>11</v>
      </c>
      <c r="I87" s="5" t="s">
        <v>186</v>
      </c>
      <c r="J87">
        <v>124</v>
      </c>
      <c r="K87">
        <v>124</v>
      </c>
      <c r="L87">
        <v>124</v>
      </c>
      <c r="M87" s="5">
        <v>124</v>
      </c>
      <c r="N87" s="5">
        <v>124</v>
      </c>
      <c r="O87" s="5">
        <v>124</v>
      </c>
      <c r="P87">
        <f>Q87-R87</f>
        <v>4</v>
      </c>
      <c r="Q87">
        <v>118</v>
      </c>
      <c r="R87">
        <v>114</v>
      </c>
      <c r="S87">
        <f>T87-U87</f>
        <v>4</v>
      </c>
      <c r="T87">
        <v>118</v>
      </c>
      <c r="U87">
        <v>114</v>
      </c>
      <c r="V87">
        <f>W87-X87</f>
        <v>4</v>
      </c>
      <c r="W87">
        <v>116</v>
      </c>
      <c r="X87">
        <v>112</v>
      </c>
      <c r="AB87">
        <f>SUM(Y87:AA87)</f>
        <v>0</v>
      </c>
      <c r="AC87" s="8" t="str">
        <f>IF(AB87=0,"",AB87/W87)</f>
        <v/>
      </c>
      <c r="AD87">
        <f>AE87-AF87</f>
        <v>4</v>
      </c>
      <c r="AE87">
        <v>118</v>
      </c>
      <c r="AF87">
        <v>114</v>
      </c>
      <c r="AG87">
        <f>AH87-AI87</f>
        <v>3</v>
      </c>
      <c r="AH87">
        <v>115</v>
      </c>
      <c r="AI87">
        <v>112</v>
      </c>
      <c r="AJ87">
        <f>AK87-AL87</f>
        <v>3</v>
      </c>
      <c r="AK87">
        <v>122</v>
      </c>
      <c r="AL87">
        <v>119</v>
      </c>
      <c r="AM87">
        <f>AN87-AO87</f>
        <v>3</v>
      </c>
      <c r="AN87">
        <v>119</v>
      </c>
      <c r="AO87">
        <v>116</v>
      </c>
      <c r="AP87">
        <f>AQ87-AR87</f>
        <v>3</v>
      </c>
      <c r="AQ87">
        <v>118</v>
      </c>
      <c r="AR87">
        <v>115</v>
      </c>
      <c r="AS87">
        <f>AT87-AU87</f>
        <v>3</v>
      </c>
      <c r="AT87">
        <v>121</v>
      </c>
      <c r="AU87">
        <v>118</v>
      </c>
      <c r="AV87">
        <f>AW87-AX87</f>
        <v>3</v>
      </c>
      <c r="AW87">
        <v>115</v>
      </c>
      <c r="AX87">
        <v>112</v>
      </c>
      <c r="AY87">
        <f>AZ87-BA87</f>
        <v>0</v>
      </c>
      <c r="BB87">
        <f>BC87-BD87</f>
        <v>2</v>
      </c>
      <c r="BC87">
        <v>115</v>
      </c>
      <c r="BD87">
        <v>113</v>
      </c>
    </row>
    <row r="88" spans="1:56" x14ac:dyDescent="0.25">
      <c r="A88" t="s">
        <v>177</v>
      </c>
      <c r="B88" s="5" t="s">
        <v>178</v>
      </c>
      <c r="C88" s="5" t="s">
        <v>29</v>
      </c>
      <c r="D88" s="5"/>
      <c r="E88" s="5"/>
      <c r="F88" s="16">
        <v>42627</v>
      </c>
      <c r="G88" s="5" t="s">
        <v>2</v>
      </c>
      <c r="H88" s="5" t="s">
        <v>13</v>
      </c>
      <c r="I88" s="5" t="s">
        <v>187</v>
      </c>
      <c r="J88">
        <v>260</v>
      </c>
      <c r="K88">
        <v>260</v>
      </c>
      <c r="L88">
        <v>260</v>
      </c>
      <c r="M88" s="5">
        <v>260</v>
      </c>
      <c r="N88" s="5">
        <v>260</v>
      </c>
      <c r="O88" s="5">
        <v>260</v>
      </c>
      <c r="P88">
        <f>Q88-R88</f>
        <v>0</v>
      </c>
      <c r="S88">
        <f>T88-U88</f>
        <v>0</v>
      </c>
      <c r="V88">
        <f>W88-X88</f>
        <v>0</v>
      </c>
      <c r="AB88">
        <f>SUM(Y88:AA88)</f>
        <v>0</v>
      </c>
      <c r="AC88" s="8" t="str">
        <f>IF(AB88=0,"",AB88/W88)</f>
        <v/>
      </c>
      <c r="AD88">
        <f>AE88-AF88</f>
        <v>0</v>
      </c>
      <c r="AG88">
        <f>AH88-AI88</f>
        <v>0</v>
      </c>
      <c r="AJ88">
        <f>AK88-AL88</f>
        <v>0</v>
      </c>
      <c r="AM88">
        <f>AN88-AO88</f>
        <v>0</v>
      </c>
      <c r="AP88">
        <f>AQ88-AR88</f>
        <v>0</v>
      </c>
      <c r="AS88">
        <f>AT88-AU88</f>
        <v>0</v>
      </c>
      <c r="AV88">
        <f>AW88-AX88</f>
        <v>0</v>
      </c>
      <c r="AY88">
        <f>AZ88-BA88</f>
        <v>0</v>
      </c>
      <c r="BB88">
        <f>BC88-BD88</f>
        <v>0</v>
      </c>
    </row>
    <row r="89" spans="1:56" x14ac:dyDescent="0.25">
      <c r="A89" t="s">
        <v>177</v>
      </c>
      <c r="B89" s="5" t="s">
        <v>179</v>
      </c>
      <c r="C89" s="5" t="s">
        <v>10</v>
      </c>
      <c r="D89" s="5"/>
      <c r="E89" s="5"/>
      <c r="F89" s="16">
        <v>42627</v>
      </c>
      <c r="G89" s="5" t="s">
        <v>2</v>
      </c>
      <c r="H89" s="5" t="s">
        <v>13</v>
      </c>
      <c r="I89" s="5" t="s">
        <v>190</v>
      </c>
      <c r="J89">
        <v>400</v>
      </c>
      <c r="K89">
        <v>400</v>
      </c>
      <c r="L89">
        <v>400</v>
      </c>
      <c r="M89" s="5">
        <v>400</v>
      </c>
      <c r="N89" s="5">
        <v>400</v>
      </c>
      <c r="O89" s="5">
        <v>425</v>
      </c>
      <c r="P89">
        <f>Q89-R89</f>
        <v>312</v>
      </c>
      <c r="Q89">
        <f>377+40</f>
        <v>417</v>
      </c>
      <c r="R89">
        <f>92+13</f>
        <v>105</v>
      </c>
      <c r="S89">
        <f>T89-U89</f>
        <v>300</v>
      </c>
      <c r="T89">
        <v>403</v>
      </c>
      <c r="U89">
        <v>103</v>
      </c>
      <c r="V89">
        <f>W89-X89</f>
        <v>300</v>
      </c>
      <c r="W89">
        <f>365+39</f>
        <v>404</v>
      </c>
      <c r="X89">
        <f>93+11</f>
        <v>104</v>
      </c>
      <c r="Y89">
        <f>16+2</f>
        <v>18</v>
      </c>
      <c r="Z89">
        <v>12</v>
      </c>
      <c r="AA89">
        <f>4+1</f>
        <v>5</v>
      </c>
      <c r="AB89">
        <f>SUM(Y89:AA89)</f>
        <v>35</v>
      </c>
      <c r="AC89" s="8">
        <f>IF(AB89=0,"",AB89/W89)</f>
        <v>8.6633663366336627E-2</v>
      </c>
      <c r="AD89">
        <f>AE89-AF89</f>
        <v>318</v>
      </c>
      <c r="AE89">
        <f>370+45</f>
        <v>415</v>
      </c>
      <c r="AF89">
        <f>87+10</f>
        <v>97</v>
      </c>
      <c r="AG89">
        <f>AH89-AI89</f>
        <v>307</v>
      </c>
      <c r="AH89">
        <f>367+41</f>
        <v>408</v>
      </c>
      <c r="AI89">
        <f>88+13</f>
        <v>101</v>
      </c>
      <c r="AJ89">
        <f>AK89-AL89</f>
        <v>304</v>
      </c>
      <c r="AK89">
        <f>356+43</f>
        <v>399</v>
      </c>
      <c r="AL89">
        <f>81+14</f>
        <v>95</v>
      </c>
      <c r="AM89">
        <f>AN89-AO89</f>
        <v>307</v>
      </c>
      <c r="AN89">
        <f>364+42</f>
        <v>406</v>
      </c>
      <c r="AO89">
        <f>84+15</f>
        <v>99</v>
      </c>
      <c r="AP89">
        <f>AQ89-AR89</f>
        <v>280</v>
      </c>
      <c r="AQ89">
        <f>358+36</f>
        <v>394</v>
      </c>
      <c r="AR89">
        <f>99+15</f>
        <v>114</v>
      </c>
      <c r="AS89">
        <f>AT89-AU89</f>
        <v>311</v>
      </c>
      <c r="AT89">
        <f>363+43</f>
        <v>406</v>
      </c>
      <c r="AU89">
        <f>79+16</f>
        <v>95</v>
      </c>
      <c r="AV89">
        <f>AW89-AX89</f>
        <v>323</v>
      </c>
      <c r="AW89">
        <f>375+45</f>
        <v>420</v>
      </c>
      <c r="AX89">
        <f>81+16</f>
        <v>97</v>
      </c>
      <c r="AY89">
        <f>AZ89-BA89</f>
        <v>0</v>
      </c>
      <c r="BB89">
        <f>BC89-BD89</f>
        <v>322</v>
      </c>
      <c r="BC89">
        <f>379+32</f>
        <v>411</v>
      </c>
      <c r="BD89">
        <f>80+9</f>
        <v>89</v>
      </c>
    </row>
    <row r="90" spans="1:56" x14ac:dyDescent="0.25">
      <c r="A90" t="s">
        <v>177</v>
      </c>
      <c r="B90" s="5" t="s">
        <v>179</v>
      </c>
      <c r="C90" s="5" t="s">
        <v>29</v>
      </c>
      <c r="D90" s="5"/>
      <c r="E90" s="5"/>
      <c r="F90" s="16">
        <v>42627</v>
      </c>
      <c r="G90" s="5" t="s">
        <v>3</v>
      </c>
      <c r="H90" s="5" t="s">
        <v>11</v>
      </c>
      <c r="I90" s="5" t="s">
        <v>205</v>
      </c>
      <c r="J90">
        <v>1500</v>
      </c>
      <c r="K90">
        <f>300*5</f>
        <v>1500</v>
      </c>
      <c r="L90">
        <f>300*5</f>
        <v>1500</v>
      </c>
      <c r="M90" s="13">
        <v>1350</v>
      </c>
      <c r="N90" s="13">
        <v>1350</v>
      </c>
      <c r="O90" s="13">
        <v>1350</v>
      </c>
      <c r="P90">
        <f>Q90-R90</f>
        <v>0</v>
      </c>
      <c r="S90">
        <f>T90-U90</f>
        <v>0</v>
      </c>
      <c r="V90">
        <f>W90-X90</f>
        <v>0</v>
      </c>
      <c r="AB90">
        <f>SUM(Y90:AA90)</f>
        <v>0</v>
      </c>
      <c r="AC90" s="8" t="str">
        <f>IF(AB90=0,"",AB90/W90)</f>
        <v/>
      </c>
      <c r="AD90">
        <f>AE90-AF90</f>
        <v>0</v>
      </c>
      <c r="AG90">
        <f>AH90-AI90</f>
        <v>0</v>
      </c>
      <c r="AJ90">
        <f>AK90-AL90</f>
        <v>0</v>
      </c>
      <c r="AM90">
        <f>AN90-AO90</f>
        <v>0</v>
      </c>
      <c r="AP90">
        <f>AQ90-AR90</f>
        <v>0</v>
      </c>
      <c r="AS90">
        <f>AT90-AU90</f>
        <v>0</v>
      </c>
      <c r="AV90">
        <f>AW90-AX90</f>
        <v>0</v>
      </c>
      <c r="AY90">
        <f>AZ90-BA90</f>
        <v>0</v>
      </c>
      <c r="BB90">
        <f>BC90-BD90</f>
        <v>0</v>
      </c>
    </row>
    <row r="91" spans="1:56" x14ac:dyDescent="0.25">
      <c r="A91" t="s">
        <v>177</v>
      </c>
      <c r="B91" s="5" t="s">
        <v>179</v>
      </c>
      <c r="C91" s="5" t="s">
        <v>10</v>
      </c>
      <c r="D91" s="5"/>
      <c r="E91" s="5"/>
      <c r="F91" s="16">
        <v>42627</v>
      </c>
      <c r="G91" s="5" t="s">
        <v>2</v>
      </c>
      <c r="H91" s="5" t="s">
        <v>11</v>
      </c>
      <c r="I91" s="5" t="s">
        <v>189</v>
      </c>
      <c r="J91">
        <v>130</v>
      </c>
      <c r="K91">
        <v>130</v>
      </c>
      <c r="L91">
        <v>130</v>
      </c>
      <c r="M91" s="5">
        <v>130</v>
      </c>
      <c r="N91" s="5">
        <v>130</v>
      </c>
      <c r="O91" s="5">
        <v>130</v>
      </c>
      <c r="P91">
        <f>Q91-R91</f>
        <v>30</v>
      </c>
      <c r="Q91">
        <v>128</v>
      </c>
      <c r="R91">
        <v>98</v>
      </c>
      <c r="S91">
        <f>T91-U91</f>
        <v>30</v>
      </c>
      <c r="T91">
        <v>133</v>
      </c>
      <c r="U91">
        <v>103</v>
      </c>
      <c r="V91">
        <f>W91-X91</f>
        <v>27</v>
      </c>
      <c r="W91">
        <v>130</v>
      </c>
      <c r="X91">
        <v>103</v>
      </c>
      <c r="Y91">
        <v>23</v>
      </c>
      <c r="Z91">
        <v>16</v>
      </c>
      <c r="AA91">
        <v>1</v>
      </c>
      <c r="AB91">
        <f>SUM(Y91:AA91)</f>
        <v>40</v>
      </c>
      <c r="AC91" s="8">
        <f>IF(AB91=0,"",AB91/W91)</f>
        <v>0.30769230769230771</v>
      </c>
      <c r="AD91">
        <f>AE91-AF91</f>
        <v>27</v>
      </c>
      <c r="AE91">
        <v>130</v>
      </c>
      <c r="AF91">
        <v>103</v>
      </c>
      <c r="AG91">
        <f>AH91-AI91</f>
        <v>28</v>
      </c>
      <c r="AH91">
        <v>131</v>
      </c>
      <c r="AI91">
        <v>103</v>
      </c>
      <c r="AJ91">
        <f>AK91-AL91</f>
        <v>31</v>
      </c>
      <c r="AK91">
        <v>133</v>
      </c>
      <c r="AL91">
        <v>102</v>
      </c>
      <c r="AM91">
        <f>AN91-AO91</f>
        <v>29</v>
      </c>
      <c r="AN91">
        <v>133</v>
      </c>
      <c r="AO91">
        <v>104</v>
      </c>
      <c r="AP91">
        <f>AQ91-AR91</f>
        <v>30</v>
      </c>
      <c r="AQ91">
        <v>132</v>
      </c>
      <c r="AR91">
        <v>102</v>
      </c>
      <c r="AS91">
        <f>AT91-AU91</f>
        <v>32</v>
      </c>
      <c r="AT91">
        <v>130</v>
      </c>
      <c r="AU91">
        <v>98</v>
      </c>
      <c r="AV91">
        <f>AW91-AX91</f>
        <v>28</v>
      </c>
      <c r="AW91">
        <v>123</v>
      </c>
      <c r="AX91">
        <v>95</v>
      </c>
      <c r="AY91">
        <f>AZ91-BA91</f>
        <v>0</v>
      </c>
      <c r="BB91">
        <f>BC91-BD91</f>
        <v>30</v>
      </c>
      <c r="BC91">
        <v>136</v>
      </c>
      <c r="BD91">
        <v>106</v>
      </c>
    </row>
    <row r="92" spans="1:56" x14ac:dyDescent="0.25">
      <c r="A92" t="s">
        <v>177</v>
      </c>
      <c r="B92" s="5" t="s">
        <v>180</v>
      </c>
      <c r="C92" s="5" t="s">
        <v>29</v>
      </c>
      <c r="D92" s="5"/>
      <c r="E92" s="5"/>
      <c r="F92" s="16">
        <v>42627</v>
      </c>
      <c r="G92" s="5" t="s">
        <v>3</v>
      </c>
      <c r="H92" s="5" t="s">
        <v>11</v>
      </c>
      <c r="I92" s="5" t="s">
        <v>193</v>
      </c>
      <c r="J92">
        <v>900</v>
      </c>
      <c r="K92">
        <v>900</v>
      </c>
      <c r="L92">
        <f>180*5</f>
        <v>900</v>
      </c>
      <c r="M92" s="5">
        <f>180*5</f>
        <v>900</v>
      </c>
      <c r="N92" s="5">
        <v>900</v>
      </c>
      <c r="O92" s="5">
        <v>900</v>
      </c>
      <c r="P92">
        <f>Q92-R92</f>
        <v>0</v>
      </c>
      <c r="S92">
        <f>T92-U92</f>
        <v>0</v>
      </c>
      <c r="V92">
        <f>W92-X92</f>
        <v>0</v>
      </c>
      <c r="AB92">
        <f>SUM(Y92:AA92)</f>
        <v>0</v>
      </c>
      <c r="AC92" s="8"/>
      <c r="AD92">
        <f>AE92-AF92</f>
        <v>0</v>
      </c>
      <c r="AG92">
        <f>AH92-AI92</f>
        <v>0</v>
      </c>
      <c r="AJ92">
        <f>AK92-AL92</f>
        <v>0</v>
      </c>
      <c r="AM92">
        <f>AN92-AO92</f>
        <v>0</v>
      </c>
      <c r="AP92">
        <f>AQ92-AR92</f>
        <v>0</v>
      </c>
      <c r="AS92">
        <f>AT92-AU92</f>
        <v>0</v>
      </c>
      <c r="AV92">
        <f>AW92-AX92</f>
        <v>0</v>
      </c>
      <c r="AY92">
        <f>AZ92-BA92</f>
        <v>0</v>
      </c>
      <c r="BB92">
        <f>BC92-BD92</f>
        <v>0</v>
      </c>
    </row>
    <row r="93" spans="1:56" x14ac:dyDescent="0.25">
      <c r="A93" t="s">
        <v>177</v>
      </c>
      <c r="B93" s="5" t="s">
        <v>180</v>
      </c>
      <c r="C93" s="5" t="s">
        <v>10</v>
      </c>
      <c r="D93" s="5"/>
      <c r="E93" s="5"/>
      <c r="F93" s="16">
        <v>42627</v>
      </c>
      <c r="G93" s="5" t="s">
        <v>2</v>
      </c>
      <c r="H93" s="5" t="s">
        <v>11</v>
      </c>
      <c r="I93" s="5" t="s">
        <v>191</v>
      </c>
      <c r="J93">
        <v>157</v>
      </c>
      <c r="K93">
        <v>157</v>
      </c>
      <c r="L93">
        <v>157</v>
      </c>
      <c r="M93" s="5">
        <v>157</v>
      </c>
      <c r="N93" s="5">
        <v>157</v>
      </c>
      <c r="O93" s="5">
        <v>157</v>
      </c>
      <c r="P93">
        <f>Q93-R93</f>
        <v>134</v>
      </c>
      <c r="Q93">
        <v>151</v>
      </c>
      <c r="R93">
        <v>17</v>
      </c>
      <c r="S93">
        <f>T93-U93</f>
        <v>134</v>
      </c>
      <c r="T93">
        <v>152</v>
      </c>
      <c r="U93">
        <v>18</v>
      </c>
      <c r="V93">
        <f>W93-X93</f>
        <v>134</v>
      </c>
      <c r="W93">
        <v>152</v>
      </c>
      <c r="X93">
        <v>18</v>
      </c>
      <c r="Y93">
        <v>19</v>
      </c>
      <c r="Z93">
        <v>28</v>
      </c>
      <c r="AA93">
        <v>3</v>
      </c>
      <c r="AB93">
        <f>SUM(Y93:AA93)</f>
        <v>50</v>
      </c>
      <c r="AC93" s="8">
        <f>IF(AB93=0,"",AB93/W93)</f>
        <v>0.32894736842105265</v>
      </c>
      <c r="AD93">
        <f>AE93-AF93</f>
        <v>130</v>
      </c>
      <c r="AE93">
        <v>148</v>
      </c>
      <c r="AF93">
        <v>18</v>
      </c>
      <c r="AG93">
        <f>AH93-AI93</f>
        <v>130</v>
      </c>
      <c r="AH93">
        <v>154</v>
      </c>
      <c r="AI93">
        <v>24</v>
      </c>
      <c r="AJ93">
        <f>AK93-AL93</f>
        <v>127</v>
      </c>
      <c r="AK93">
        <f>19+146</f>
        <v>165</v>
      </c>
      <c r="AL93">
        <f>18+20</f>
        <v>38</v>
      </c>
      <c r="AM93">
        <f>AN93-AO93</f>
        <v>114</v>
      </c>
      <c r="AN93">
        <f>19+134</f>
        <v>153</v>
      </c>
      <c r="AO93">
        <f>20+19</f>
        <v>39</v>
      </c>
      <c r="AP93">
        <f>AQ93-AR93</f>
        <v>101</v>
      </c>
      <c r="AQ93">
        <f>19+130</f>
        <v>149</v>
      </c>
      <c r="AR93">
        <f>19+29</f>
        <v>48</v>
      </c>
      <c r="AS93">
        <f>AT93-AU93</f>
        <v>105</v>
      </c>
      <c r="AT93">
        <v>131</v>
      </c>
      <c r="AU93">
        <v>26</v>
      </c>
      <c r="AV93">
        <f>AW93-AX93</f>
        <v>116</v>
      </c>
      <c r="AW93">
        <v>142</v>
      </c>
      <c r="AX93">
        <v>26</v>
      </c>
      <c r="AY93">
        <f>AZ93-BA93</f>
        <v>0</v>
      </c>
      <c r="BB93">
        <f>BC93-BD93</f>
        <v>120</v>
      </c>
      <c r="BC93">
        <f>20+150</f>
        <v>170</v>
      </c>
      <c r="BD93">
        <v>50</v>
      </c>
    </row>
    <row r="94" spans="1:56" x14ac:dyDescent="0.25">
      <c r="A94" t="s">
        <v>177</v>
      </c>
      <c r="B94" s="5" t="s">
        <v>210</v>
      </c>
      <c r="C94" s="5" t="s">
        <v>10</v>
      </c>
      <c r="D94" s="5" t="s">
        <v>302</v>
      </c>
      <c r="E94" s="5"/>
      <c r="F94" s="16">
        <v>42627</v>
      </c>
      <c r="G94" s="5" t="s">
        <v>2</v>
      </c>
      <c r="H94" s="5" t="s">
        <v>13</v>
      </c>
      <c r="I94" s="5" t="s">
        <v>206</v>
      </c>
      <c r="J94">
        <v>720</v>
      </c>
      <c r="K94">
        <v>720</v>
      </c>
      <c r="L94">
        <v>720</v>
      </c>
      <c r="M94" s="5">
        <v>720</v>
      </c>
      <c r="N94" s="5">
        <v>720</v>
      </c>
      <c r="O94" s="5">
        <v>712</v>
      </c>
      <c r="P94">
        <f>Q94-R94</f>
        <v>0</v>
      </c>
      <c r="S94">
        <f>T94-U94</f>
        <v>0</v>
      </c>
      <c r="V94">
        <f>W94-X94</f>
        <v>0</v>
      </c>
      <c r="AB94">
        <f>SUM(Y94:AA94)</f>
        <v>0</v>
      </c>
      <c r="AC94" s="8" t="str">
        <f>IF(AB94=0,"",AB94/W94)</f>
        <v/>
      </c>
      <c r="AD94">
        <f>AE94-AF94</f>
        <v>0</v>
      </c>
      <c r="AG94">
        <f>AH94-AI94</f>
        <v>0</v>
      </c>
      <c r="AJ94">
        <f>AK94-AL94</f>
        <v>0</v>
      </c>
      <c r="AM94">
        <f>AN94-AO94</f>
        <v>0</v>
      </c>
      <c r="AP94">
        <f>AQ94-AR94</f>
        <v>0</v>
      </c>
      <c r="AS94">
        <f>AT94-AU94</f>
        <v>0</v>
      </c>
      <c r="AV94">
        <f>AW94-AX94</f>
        <v>0</v>
      </c>
      <c r="AY94">
        <f>AZ94-BA94</f>
        <v>0</v>
      </c>
      <c r="BB94">
        <f>BC94-BD94</f>
        <v>471</v>
      </c>
      <c r="BC94">
        <v>472</v>
      </c>
      <c r="BD94">
        <v>1</v>
      </c>
    </row>
    <row r="95" spans="1:56" x14ac:dyDescent="0.25">
      <c r="A95" t="s">
        <v>177</v>
      </c>
      <c r="B95" s="5" t="s">
        <v>181</v>
      </c>
      <c r="C95" s="5" t="s">
        <v>10</v>
      </c>
      <c r="D95" s="5"/>
      <c r="E95" s="5"/>
      <c r="F95" s="16">
        <v>42627</v>
      </c>
      <c r="G95" s="5" t="s">
        <v>2</v>
      </c>
      <c r="H95" s="5" t="s">
        <v>11</v>
      </c>
      <c r="I95" s="5" t="s">
        <v>193</v>
      </c>
      <c r="J95">
        <v>302</v>
      </c>
      <c r="K95">
        <v>302</v>
      </c>
      <c r="L95">
        <v>302</v>
      </c>
      <c r="M95" s="5">
        <v>302</v>
      </c>
      <c r="N95" s="5">
        <v>302</v>
      </c>
      <c r="O95" s="5">
        <v>302</v>
      </c>
      <c r="P95">
        <f>Q95-R95</f>
        <v>0</v>
      </c>
      <c r="S95">
        <f>T95-U95</f>
        <v>0</v>
      </c>
      <c r="V95">
        <f>W95-X95</f>
        <v>0</v>
      </c>
      <c r="AB95">
        <f>SUM(Y95:AA95)</f>
        <v>0</v>
      </c>
      <c r="AC95" s="8" t="str">
        <f>IF(AB95=0,"",AB95/W95)</f>
        <v/>
      </c>
      <c r="AD95">
        <f>AE95-AF95</f>
        <v>238</v>
      </c>
      <c r="AE95">
        <v>238</v>
      </c>
      <c r="AG95">
        <f>AH95-AI95</f>
        <v>277</v>
      </c>
      <c r="AH95">
        <v>277</v>
      </c>
      <c r="AJ95">
        <f>AK95-AL95</f>
        <v>284</v>
      </c>
      <c r="AK95">
        <v>284</v>
      </c>
      <c r="AL95">
        <v>0</v>
      </c>
      <c r="AM95">
        <f>AN95-AO95</f>
        <v>291</v>
      </c>
      <c r="AN95">
        <v>296</v>
      </c>
      <c r="AO95">
        <v>5</v>
      </c>
      <c r="AP95">
        <f>AQ95-AR95</f>
        <v>291</v>
      </c>
      <c r="AQ95">
        <v>298</v>
      </c>
      <c r="AR95">
        <v>7</v>
      </c>
      <c r="AS95">
        <f>AT95-AU95</f>
        <v>293</v>
      </c>
      <c r="AT95">
        <v>300</v>
      </c>
      <c r="AU95">
        <v>7</v>
      </c>
      <c r="AV95">
        <f>AW95-AX95</f>
        <v>299</v>
      </c>
      <c r="AW95">
        <v>306</v>
      </c>
      <c r="AX95">
        <v>7</v>
      </c>
      <c r="AY95">
        <f>AZ95-BA95</f>
        <v>0</v>
      </c>
      <c r="BB95">
        <f>BC95-BD95</f>
        <v>305</v>
      </c>
      <c r="BC95">
        <v>313</v>
      </c>
      <c r="BD95">
        <v>8</v>
      </c>
    </row>
    <row r="96" spans="1:56" x14ac:dyDescent="0.25">
      <c r="A96" t="s">
        <v>177</v>
      </c>
      <c r="B96" s="5" t="s">
        <v>181</v>
      </c>
      <c r="C96" s="5" t="s">
        <v>10</v>
      </c>
      <c r="D96" s="5"/>
      <c r="E96" s="5"/>
      <c r="F96" s="16">
        <v>42627</v>
      </c>
      <c r="G96" s="5" t="s">
        <v>2</v>
      </c>
      <c r="H96" s="5" t="s">
        <v>11</v>
      </c>
      <c r="I96" s="5" t="s">
        <v>193</v>
      </c>
      <c r="J96">
        <v>191</v>
      </c>
      <c r="K96">
        <v>191</v>
      </c>
      <c r="L96">
        <v>191</v>
      </c>
      <c r="M96" s="5">
        <v>191</v>
      </c>
      <c r="N96" s="5">
        <v>191</v>
      </c>
      <c r="O96" s="5">
        <v>191</v>
      </c>
      <c r="P96">
        <f>Q96-R96</f>
        <v>193</v>
      </c>
      <c r="Q96">
        <v>199</v>
      </c>
      <c r="R96">
        <v>6</v>
      </c>
      <c r="S96">
        <f>T96-U96</f>
        <v>195</v>
      </c>
      <c r="T96">
        <v>197</v>
      </c>
      <c r="U96">
        <v>2</v>
      </c>
      <c r="V96">
        <f>W96-X96</f>
        <v>177</v>
      </c>
      <c r="W96">
        <v>183</v>
      </c>
      <c r="X96">
        <v>6</v>
      </c>
      <c r="Y96">
        <v>21</v>
      </c>
      <c r="Z96">
        <v>15</v>
      </c>
      <c r="AA96">
        <v>2</v>
      </c>
      <c r="AB96">
        <f>SUM(Y96:AA96)</f>
        <v>38</v>
      </c>
      <c r="AC96" s="8">
        <f>IF(AB96=0,"",AB96/W96)</f>
        <v>0.20765027322404372</v>
      </c>
      <c r="AD96">
        <f>AE96-AF96</f>
        <v>176</v>
      </c>
      <c r="AE96">
        <v>186</v>
      </c>
      <c r="AF96">
        <v>10</v>
      </c>
      <c r="AG96">
        <f>AH96-AI96</f>
        <v>175</v>
      </c>
      <c r="AH96">
        <v>185</v>
      </c>
      <c r="AI96">
        <v>10</v>
      </c>
      <c r="AJ96">
        <f>AK96-AL96</f>
        <v>182</v>
      </c>
      <c r="AK96">
        <v>192</v>
      </c>
      <c r="AL96">
        <v>10</v>
      </c>
      <c r="AM96">
        <f>AN96-AO96</f>
        <v>177</v>
      </c>
      <c r="AN96">
        <v>189</v>
      </c>
      <c r="AO96">
        <v>12</v>
      </c>
      <c r="AP96">
        <f>AQ96-AR96</f>
        <v>169</v>
      </c>
      <c r="AQ96">
        <v>181</v>
      </c>
      <c r="AR96">
        <v>12</v>
      </c>
      <c r="AS96">
        <f>AT96-AU96</f>
        <v>176</v>
      </c>
      <c r="AT96">
        <v>188</v>
      </c>
      <c r="AU96">
        <v>12</v>
      </c>
      <c r="AV96">
        <f>AW96-AX96</f>
        <v>169</v>
      </c>
      <c r="AW96">
        <v>181</v>
      </c>
      <c r="AX96">
        <v>12</v>
      </c>
      <c r="AY96">
        <f>AZ96-BA96</f>
        <v>0</v>
      </c>
      <c r="BB96">
        <f>BC96-BD96</f>
        <v>167</v>
      </c>
      <c r="BC96">
        <v>181</v>
      </c>
      <c r="BD96">
        <v>14</v>
      </c>
    </row>
    <row r="97" spans="1:56" x14ac:dyDescent="0.25">
      <c r="A97" t="s">
        <v>177</v>
      </c>
      <c r="B97" s="5" t="s">
        <v>181</v>
      </c>
      <c r="C97" s="5" t="s">
        <v>10</v>
      </c>
      <c r="D97" s="5"/>
      <c r="E97" s="5"/>
      <c r="F97" s="16">
        <v>42627</v>
      </c>
      <c r="G97" s="5" t="s">
        <v>2</v>
      </c>
      <c r="H97" s="5" t="s">
        <v>11</v>
      </c>
      <c r="I97" s="5" t="s">
        <v>192</v>
      </c>
      <c r="J97">
        <v>164</v>
      </c>
      <c r="K97">
        <v>164</v>
      </c>
      <c r="L97">
        <v>164</v>
      </c>
      <c r="M97" s="5">
        <v>164</v>
      </c>
      <c r="N97" s="5">
        <v>164</v>
      </c>
      <c r="O97" s="5">
        <v>164</v>
      </c>
      <c r="P97">
        <f>Q97-R97</f>
        <v>143</v>
      </c>
      <c r="Q97">
        <v>164</v>
      </c>
      <c r="R97">
        <v>21</v>
      </c>
      <c r="S97">
        <f>T97-U97</f>
        <v>140</v>
      </c>
      <c r="T97">
        <v>159</v>
      </c>
      <c r="U97">
        <v>19</v>
      </c>
      <c r="V97">
        <f>W97-X97</f>
        <v>132</v>
      </c>
      <c r="W97">
        <v>151</v>
      </c>
      <c r="X97">
        <v>19</v>
      </c>
      <c r="Y97">
        <v>24</v>
      </c>
      <c r="Z97">
        <v>8</v>
      </c>
      <c r="AB97">
        <f>SUM(Y97:AA97)</f>
        <v>32</v>
      </c>
      <c r="AC97" s="8">
        <f>IF(AB97=0,"",AB97/W97)</f>
        <v>0.2119205298013245</v>
      </c>
      <c r="AD97">
        <f>AE97-AF97</f>
        <v>132</v>
      </c>
      <c r="AE97">
        <v>149</v>
      </c>
      <c r="AF97">
        <v>17</v>
      </c>
      <c r="AG97">
        <f>AH97-AI97</f>
        <v>126</v>
      </c>
      <c r="AH97">
        <v>145</v>
      </c>
      <c r="AI97">
        <v>19</v>
      </c>
      <c r="AJ97">
        <f>AK97-AL97</f>
        <v>125</v>
      </c>
      <c r="AK97">
        <v>142</v>
      </c>
      <c r="AL97">
        <v>17</v>
      </c>
      <c r="AM97">
        <f>AN97-AO97</f>
        <v>138</v>
      </c>
      <c r="AN97">
        <v>157</v>
      </c>
      <c r="AO97">
        <v>19</v>
      </c>
      <c r="AP97">
        <f>AQ97-AR97</f>
        <v>138</v>
      </c>
      <c r="AQ97">
        <v>153</v>
      </c>
      <c r="AR97">
        <v>15</v>
      </c>
      <c r="AS97">
        <f>AT97-AU97</f>
        <v>134</v>
      </c>
      <c r="AT97">
        <v>146</v>
      </c>
      <c r="AU97">
        <v>12</v>
      </c>
      <c r="AV97">
        <f>AW97-AX97</f>
        <v>137</v>
      </c>
      <c r="AW97">
        <v>146</v>
      </c>
      <c r="AX97">
        <v>9</v>
      </c>
      <c r="AY97">
        <f>AZ97-BA97</f>
        <v>0</v>
      </c>
      <c r="BB97">
        <f>BC97-BD97</f>
        <v>139</v>
      </c>
      <c r="BC97">
        <v>148</v>
      </c>
      <c r="BD97">
        <v>9</v>
      </c>
    </row>
    <row r="98" spans="1:56" x14ac:dyDescent="0.25">
      <c r="A98" t="s">
        <v>177</v>
      </c>
      <c r="B98" s="5" t="s">
        <v>181</v>
      </c>
      <c r="C98" s="5" t="s">
        <v>10</v>
      </c>
      <c r="D98" s="5"/>
      <c r="E98" s="5"/>
      <c r="F98" s="16">
        <v>42627</v>
      </c>
      <c r="G98" s="5" t="s">
        <v>16</v>
      </c>
      <c r="H98" s="5" t="s">
        <v>282</v>
      </c>
      <c r="I98" s="5" t="s">
        <v>192</v>
      </c>
      <c r="J98">
        <v>250</v>
      </c>
      <c r="K98" s="3">
        <v>250</v>
      </c>
      <c r="L98" s="11">
        <v>130</v>
      </c>
      <c r="M98" s="5">
        <v>130</v>
      </c>
      <c r="N98" s="5">
        <v>130</v>
      </c>
      <c r="O98" s="5">
        <v>130</v>
      </c>
      <c r="P98">
        <f>Q98-R98</f>
        <v>240</v>
      </c>
      <c r="Q98">
        <v>240</v>
      </c>
      <c r="S98">
        <f>T98-U98</f>
        <v>235</v>
      </c>
      <c r="T98">
        <v>235</v>
      </c>
      <c r="V98">
        <f>W98-X98</f>
        <v>222</v>
      </c>
      <c r="W98">
        <v>222</v>
      </c>
      <c r="AB98">
        <f>SUM(Y98:AA98)</f>
        <v>0</v>
      </c>
      <c r="AC98" s="8" t="str">
        <f>IF(AB98=0,"",AB98/W98)</f>
        <v/>
      </c>
      <c r="AD98">
        <f>AE98-AF98</f>
        <v>230</v>
      </c>
      <c r="AE98">
        <v>230</v>
      </c>
      <c r="AG98">
        <f>AH98-AI98</f>
        <v>227</v>
      </c>
      <c r="AH98">
        <v>227</v>
      </c>
      <c r="AJ98">
        <f>AK98-AL98</f>
        <v>175</v>
      </c>
      <c r="AK98">
        <v>175</v>
      </c>
      <c r="AM98">
        <f>AN98-AO98</f>
        <v>176</v>
      </c>
      <c r="AN98">
        <v>176</v>
      </c>
      <c r="AP98">
        <f>AQ98-AR98</f>
        <v>142</v>
      </c>
      <c r="AQ98">
        <v>142</v>
      </c>
      <c r="AS98">
        <f>AT98-AU98</f>
        <v>127</v>
      </c>
      <c r="AT98">
        <v>127</v>
      </c>
      <c r="AV98">
        <f>AW98-AX98</f>
        <v>110</v>
      </c>
      <c r="AW98">
        <v>110</v>
      </c>
      <c r="AY98">
        <f>AZ98-BA98</f>
        <v>107</v>
      </c>
      <c r="AZ98">
        <v>107</v>
      </c>
      <c r="BB98">
        <f>BC98-BD98</f>
        <v>99</v>
      </c>
      <c r="BC98">
        <v>99</v>
      </c>
    </row>
    <row r="99" spans="1:56" x14ac:dyDescent="0.25">
      <c r="A99" t="s">
        <v>177</v>
      </c>
      <c r="B99" s="5" t="s">
        <v>182</v>
      </c>
      <c r="C99" s="5" t="s">
        <v>10</v>
      </c>
      <c r="D99" s="5"/>
      <c r="E99" s="5"/>
      <c r="F99" s="16">
        <v>42627</v>
      </c>
      <c r="G99" s="5" t="s">
        <v>2</v>
      </c>
      <c r="H99" s="5" t="s">
        <v>11</v>
      </c>
      <c r="I99" s="5" t="s">
        <v>310</v>
      </c>
      <c r="J99">
        <v>350</v>
      </c>
      <c r="K99">
        <v>350</v>
      </c>
      <c r="L99">
        <v>350</v>
      </c>
      <c r="M99" s="5">
        <v>350</v>
      </c>
      <c r="N99" s="5">
        <v>350</v>
      </c>
      <c r="O99" s="5">
        <v>350</v>
      </c>
      <c r="P99">
        <f>Q99-R99</f>
        <v>0</v>
      </c>
      <c r="S99">
        <f>T99-U99</f>
        <v>0</v>
      </c>
      <c r="V99">
        <f>W99-X99</f>
        <v>0</v>
      </c>
      <c r="AB99">
        <f>SUM(Y99:AA99)</f>
        <v>0</v>
      </c>
      <c r="AC99" s="8" t="str">
        <f>IF(AB99=0,"",AB99/W99)</f>
        <v/>
      </c>
      <c r="AD99">
        <f>AE99-AF99</f>
        <v>0</v>
      </c>
      <c r="AG99">
        <f>AH99-AI99</f>
        <v>0</v>
      </c>
      <c r="AJ99">
        <f>AK99-AL99</f>
        <v>160</v>
      </c>
      <c r="AK99">
        <v>160</v>
      </c>
      <c r="AL99">
        <v>0</v>
      </c>
      <c r="AM99">
        <f>AN99-AO99</f>
        <v>317</v>
      </c>
      <c r="AN99">
        <v>317</v>
      </c>
      <c r="AO99">
        <v>0</v>
      </c>
      <c r="AP99">
        <f>AQ99-AR99</f>
        <v>451</v>
      </c>
      <c r="AQ99">
        <v>451</v>
      </c>
      <c r="AR99">
        <v>0</v>
      </c>
      <c r="AS99">
        <f>AT99-AU99</f>
        <v>458</v>
      </c>
      <c r="AT99">
        <v>458</v>
      </c>
      <c r="AU99">
        <v>0</v>
      </c>
      <c r="AV99">
        <f>AW99-AX99</f>
        <v>463</v>
      </c>
      <c r="AW99">
        <v>463</v>
      </c>
      <c r="AY99">
        <f>AZ99-BA99</f>
        <v>0</v>
      </c>
      <c r="BB99">
        <f>BC99-BD99</f>
        <v>470</v>
      </c>
      <c r="BC99">
        <v>472</v>
      </c>
      <c r="BD99">
        <v>2</v>
      </c>
    </row>
    <row r="100" spans="1:56" x14ac:dyDescent="0.25">
      <c r="A100" t="s">
        <v>177</v>
      </c>
      <c r="B100" s="5" t="s">
        <v>182</v>
      </c>
      <c r="C100" s="5" t="s">
        <v>10</v>
      </c>
      <c r="D100" s="5"/>
      <c r="E100" s="5"/>
      <c r="F100" s="16">
        <v>42627</v>
      </c>
      <c r="G100" s="5" t="s">
        <v>2</v>
      </c>
      <c r="H100" s="5" t="s">
        <v>13</v>
      </c>
      <c r="I100" s="5" t="s">
        <v>311</v>
      </c>
      <c r="J100">
        <v>500</v>
      </c>
      <c r="K100">
        <v>474</v>
      </c>
      <c r="L100">
        <v>474</v>
      </c>
      <c r="M100" s="5">
        <v>474</v>
      </c>
      <c r="N100" s="5">
        <v>474</v>
      </c>
      <c r="O100" s="5">
        <v>474</v>
      </c>
      <c r="P100">
        <f>Q100-R100</f>
        <v>0</v>
      </c>
      <c r="S100">
        <f>T100-U100</f>
        <v>0</v>
      </c>
      <c r="V100">
        <f>W100-X100</f>
        <v>0</v>
      </c>
      <c r="AB100">
        <f>SUM(Y100:AA100)</f>
        <v>0</v>
      </c>
      <c r="AC100" s="8" t="str">
        <f>IF(AB100=0,"",AB100/W100)</f>
        <v/>
      </c>
      <c r="AD100">
        <f>AE100-AF100</f>
        <v>0</v>
      </c>
      <c r="AG100">
        <f>AH100-AI100</f>
        <v>0</v>
      </c>
      <c r="AJ100">
        <f>AK100-AL100</f>
        <v>0</v>
      </c>
      <c r="AM100">
        <f>AN100-AO100</f>
        <v>0</v>
      </c>
      <c r="AP100">
        <f>AQ100-AR100</f>
        <v>227</v>
      </c>
      <c r="AQ100">
        <v>227</v>
      </c>
      <c r="AR100">
        <v>0</v>
      </c>
      <c r="AS100">
        <f>AT100-AU100</f>
        <v>318</v>
      </c>
      <c r="AT100">
        <v>319</v>
      </c>
      <c r="AU100">
        <v>1</v>
      </c>
      <c r="AV100">
        <f>AW100-AX100</f>
        <v>317</v>
      </c>
      <c r="AW100">
        <v>318</v>
      </c>
      <c r="AX100">
        <v>1</v>
      </c>
      <c r="AY100">
        <f>AZ100-BA100</f>
        <v>0</v>
      </c>
      <c r="BB100">
        <f>BC100-BD100</f>
        <v>336</v>
      </c>
      <c r="BC100">
        <v>337</v>
      </c>
      <c r="BD100">
        <v>1</v>
      </c>
    </row>
    <row r="101" spans="1:56" x14ac:dyDescent="0.25">
      <c r="A101" t="s">
        <v>177</v>
      </c>
      <c r="B101" s="5" t="s">
        <v>182</v>
      </c>
      <c r="C101" s="5" t="s">
        <v>10</v>
      </c>
      <c r="D101" s="5"/>
      <c r="E101" s="5" t="s">
        <v>330</v>
      </c>
      <c r="F101" s="16">
        <v>42627</v>
      </c>
      <c r="G101" s="5" t="s">
        <v>2</v>
      </c>
      <c r="H101" s="5" t="s">
        <v>13</v>
      </c>
      <c r="I101" s="5" t="s">
        <v>194</v>
      </c>
      <c r="J101">
        <v>178</v>
      </c>
      <c r="K101">
        <v>172</v>
      </c>
      <c r="L101" s="2">
        <v>0</v>
      </c>
      <c r="M101" s="5">
        <v>0</v>
      </c>
      <c r="N101" s="5">
        <v>172</v>
      </c>
      <c r="O101" s="5">
        <v>172</v>
      </c>
      <c r="P101">
        <f>Q101-R101</f>
        <v>126</v>
      </c>
      <c r="Q101">
        <v>154</v>
      </c>
      <c r="R101">
        <v>28</v>
      </c>
      <c r="S101">
        <f>T101-U101</f>
        <v>110</v>
      </c>
      <c r="T101">
        <v>140</v>
      </c>
      <c r="U101">
        <v>30</v>
      </c>
      <c r="V101">
        <f>W101-X101</f>
        <v>111</v>
      </c>
      <c r="W101">
        <v>142</v>
      </c>
      <c r="X101">
        <v>31</v>
      </c>
      <c r="AB101">
        <f>SUM(Y101:AA101)</f>
        <v>0</v>
      </c>
      <c r="AC101" s="8" t="str">
        <f>IF(AB101=0,"",AB101/W101)</f>
        <v/>
      </c>
      <c r="AD101">
        <f>AE101-AF101</f>
        <v>111</v>
      </c>
      <c r="AE101">
        <v>143</v>
      </c>
      <c r="AF101">
        <v>32</v>
      </c>
      <c r="AG101">
        <f>AH101-AI101</f>
        <v>119</v>
      </c>
      <c r="AH101">
        <v>147</v>
      </c>
      <c r="AI101">
        <v>28</v>
      </c>
      <c r="AJ101">
        <f>AK101-AL101</f>
        <v>128</v>
      </c>
      <c r="AK101">
        <v>157</v>
      </c>
      <c r="AL101">
        <v>29</v>
      </c>
      <c r="AM101">
        <f>AN101-AO101</f>
        <v>128</v>
      </c>
      <c r="AN101">
        <v>157</v>
      </c>
      <c r="AO101">
        <v>29</v>
      </c>
      <c r="AP101">
        <f>AQ101-AR101</f>
        <v>131</v>
      </c>
      <c r="AQ101">
        <v>157</v>
      </c>
      <c r="AR101">
        <v>26</v>
      </c>
      <c r="AS101">
        <f>AT101-AU101</f>
        <v>136</v>
      </c>
      <c r="AT101">
        <v>162</v>
      </c>
      <c r="AU101">
        <v>26</v>
      </c>
      <c r="AV101">
        <f>AW101-AX101</f>
        <v>139</v>
      </c>
      <c r="AW101">
        <v>162</v>
      </c>
      <c r="AX101">
        <v>23</v>
      </c>
      <c r="AY101">
        <f>AZ101-BA101</f>
        <v>0</v>
      </c>
      <c r="BB101">
        <f>BC101-BD101</f>
        <v>143</v>
      </c>
      <c r="BC101">
        <v>167</v>
      </c>
      <c r="BD101">
        <v>24</v>
      </c>
    </row>
    <row r="102" spans="1:56" x14ac:dyDescent="0.25">
      <c r="A102" t="s">
        <v>177</v>
      </c>
      <c r="B102" s="5" t="s">
        <v>183</v>
      </c>
      <c r="C102" s="5" t="s">
        <v>10</v>
      </c>
      <c r="D102" s="5"/>
      <c r="E102" s="5"/>
      <c r="F102" s="16">
        <v>42627</v>
      </c>
      <c r="G102" s="5" t="s">
        <v>2</v>
      </c>
      <c r="H102" s="5" t="s">
        <v>11</v>
      </c>
      <c r="I102" s="5" t="s">
        <v>196</v>
      </c>
      <c r="J102">
        <v>288</v>
      </c>
      <c r="K102">
        <v>288</v>
      </c>
      <c r="L102">
        <v>288</v>
      </c>
      <c r="M102" s="5">
        <v>288</v>
      </c>
      <c r="N102" s="5">
        <v>288</v>
      </c>
      <c r="O102" s="5">
        <v>288</v>
      </c>
      <c r="P102">
        <f>Q102-R102</f>
        <v>153</v>
      </c>
      <c r="Q102">
        <v>153</v>
      </c>
      <c r="S102">
        <f>T102-U102</f>
        <v>257</v>
      </c>
      <c r="T102">
        <v>259</v>
      </c>
      <c r="U102">
        <v>2</v>
      </c>
      <c r="V102">
        <f>W102-X102</f>
        <v>259</v>
      </c>
      <c r="W102">
        <v>261</v>
      </c>
      <c r="X102">
        <v>2</v>
      </c>
      <c r="Y102">
        <v>32</v>
      </c>
      <c r="Z102">
        <v>24</v>
      </c>
      <c r="AA102">
        <v>4</v>
      </c>
      <c r="AB102">
        <f>SUM(Y102:AA102)</f>
        <v>60</v>
      </c>
      <c r="AC102" s="8">
        <f>IF(AB102=0,"",AB102/W102)</f>
        <v>0.22988505747126436</v>
      </c>
      <c r="AD102">
        <f>AE102-AF102</f>
        <v>258</v>
      </c>
      <c r="AE102">
        <v>268</v>
      </c>
      <c r="AF102">
        <v>10</v>
      </c>
      <c r="AG102">
        <f>AH102-AI102</f>
        <v>255</v>
      </c>
      <c r="AH102">
        <v>267</v>
      </c>
      <c r="AI102">
        <v>12</v>
      </c>
      <c r="AJ102">
        <f>AK102-AL102</f>
        <v>261</v>
      </c>
      <c r="AK102">
        <v>273</v>
      </c>
      <c r="AL102">
        <v>12</v>
      </c>
      <c r="AM102">
        <f>AN102-AO102</f>
        <v>257</v>
      </c>
      <c r="AN102">
        <v>270</v>
      </c>
      <c r="AO102">
        <v>13</v>
      </c>
      <c r="AP102">
        <f>AQ102-AR102</f>
        <v>265</v>
      </c>
      <c r="AQ102">
        <v>275</v>
      </c>
      <c r="AR102">
        <v>10</v>
      </c>
      <c r="AS102">
        <f>AT102-AU102</f>
        <v>257</v>
      </c>
      <c r="AT102">
        <v>271</v>
      </c>
      <c r="AU102">
        <v>14</v>
      </c>
      <c r="AV102">
        <f>AW102-AX102</f>
        <v>269</v>
      </c>
      <c r="AW102">
        <v>287</v>
      </c>
      <c r="AX102">
        <v>18</v>
      </c>
      <c r="AY102">
        <f>AZ102-BA102</f>
        <v>0</v>
      </c>
      <c r="BB102">
        <f>BC102-BD102</f>
        <v>253</v>
      </c>
      <c r="BC102">
        <v>272</v>
      </c>
      <c r="BD102">
        <v>19</v>
      </c>
    </row>
    <row r="103" spans="1:56" x14ac:dyDescent="0.25">
      <c r="A103" t="s">
        <v>177</v>
      </c>
      <c r="B103" s="5" t="s">
        <v>183</v>
      </c>
      <c r="C103" s="5" t="s">
        <v>10</v>
      </c>
      <c r="D103" s="5"/>
      <c r="E103" s="5"/>
      <c r="F103" s="16">
        <v>42627</v>
      </c>
      <c r="G103" s="5" t="s">
        <v>2</v>
      </c>
      <c r="H103" s="5" t="s">
        <v>11</v>
      </c>
      <c r="I103" s="5" t="s">
        <v>195</v>
      </c>
      <c r="J103">
        <v>12</v>
      </c>
      <c r="K103" s="2">
        <v>12</v>
      </c>
      <c r="L103" s="2">
        <v>0</v>
      </c>
      <c r="M103" s="5">
        <v>0</v>
      </c>
      <c r="N103" s="5"/>
      <c r="O103" s="5"/>
      <c r="P103">
        <f>Q103-R103</f>
        <v>13</v>
      </c>
      <c r="Q103">
        <v>13</v>
      </c>
      <c r="S103">
        <f>T103-U103</f>
        <v>13</v>
      </c>
      <c r="T103">
        <v>13</v>
      </c>
      <c r="V103">
        <f>W103-X103</f>
        <v>13</v>
      </c>
      <c r="W103">
        <v>13</v>
      </c>
      <c r="AB103">
        <f>SUM(Y103:AA103)</f>
        <v>0</v>
      </c>
      <c r="AC103" s="8" t="str">
        <f>IF(AB103=0,"",AB103/W103)</f>
        <v/>
      </c>
      <c r="AD103">
        <f>AE103-AF103</f>
        <v>7</v>
      </c>
      <c r="AE103">
        <v>7</v>
      </c>
      <c r="AG103">
        <f>AH103-AI103</f>
        <v>0</v>
      </c>
      <c r="AJ103">
        <f>AK103-AL103</f>
        <v>0</v>
      </c>
      <c r="AM103">
        <f>AN103-AO103</f>
        <v>0</v>
      </c>
      <c r="AP103">
        <f>AQ103-AR103</f>
        <v>0</v>
      </c>
      <c r="AS103">
        <f>AT103-AU103</f>
        <v>0</v>
      </c>
      <c r="AV103">
        <f>AW103-AX103</f>
        <v>0</v>
      </c>
      <c r="AY103">
        <f>AZ103-BA103</f>
        <v>0</v>
      </c>
      <c r="BB103">
        <f>BC103-BD103</f>
        <v>0</v>
      </c>
    </row>
    <row r="104" spans="1:56" x14ac:dyDescent="0.25">
      <c r="A104" t="s">
        <v>177</v>
      </c>
      <c r="B104" s="5" t="s">
        <v>349</v>
      </c>
      <c r="C104" s="5" t="s">
        <v>10</v>
      </c>
      <c r="D104" s="5"/>
      <c r="E104" s="5"/>
      <c r="F104" s="16">
        <v>42627</v>
      </c>
      <c r="G104" s="5" t="s">
        <v>16</v>
      </c>
      <c r="H104" s="5" t="s">
        <v>11</v>
      </c>
      <c r="I104" s="5" t="s">
        <v>350</v>
      </c>
      <c r="J104">
        <v>300</v>
      </c>
      <c r="L104" s="5"/>
      <c r="M104" s="5"/>
      <c r="N104" s="5"/>
      <c r="O104">
        <v>70</v>
      </c>
      <c r="Q104">
        <v>0</v>
      </c>
      <c r="R104">
        <v>0</v>
      </c>
      <c r="T104">
        <v>0</v>
      </c>
      <c r="U104">
        <v>0</v>
      </c>
      <c r="W104">
        <v>0</v>
      </c>
      <c r="X104">
        <v>0</v>
      </c>
      <c r="Y104">
        <v>0</v>
      </c>
    </row>
    <row r="105" spans="1:56" x14ac:dyDescent="0.25">
      <c r="A105" t="s">
        <v>177</v>
      </c>
      <c r="B105" s="5" t="s">
        <v>184</v>
      </c>
      <c r="C105" s="5" t="s">
        <v>10</v>
      </c>
      <c r="D105" s="5"/>
      <c r="E105" s="5"/>
      <c r="F105" s="16">
        <v>42627</v>
      </c>
      <c r="G105" s="5" t="s">
        <v>2</v>
      </c>
      <c r="H105" s="5" t="s">
        <v>11</v>
      </c>
      <c r="I105" s="5" t="s">
        <v>197</v>
      </c>
      <c r="J105">
        <v>96</v>
      </c>
      <c r="K105">
        <v>96</v>
      </c>
      <c r="L105">
        <v>96</v>
      </c>
      <c r="M105" s="5">
        <v>96</v>
      </c>
      <c r="N105" s="5">
        <v>96</v>
      </c>
      <c r="O105" s="5">
        <v>96</v>
      </c>
      <c r="P105">
        <f>Q105-R105</f>
        <v>0</v>
      </c>
      <c r="Q105">
        <v>92</v>
      </c>
      <c r="R105">
        <v>92</v>
      </c>
      <c r="S105">
        <f>T105-U105</f>
        <v>0</v>
      </c>
      <c r="T105">
        <v>93</v>
      </c>
      <c r="U105">
        <v>93</v>
      </c>
      <c r="V105">
        <f>W105-X105</f>
        <v>1</v>
      </c>
      <c r="W105">
        <v>92</v>
      </c>
      <c r="X105">
        <v>91</v>
      </c>
      <c r="AB105">
        <f>SUM(Y105:AA105)</f>
        <v>0</v>
      </c>
      <c r="AC105" s="8" t="str">
        <f>IF(AB105=0,"",AB105/W105)</f>
        <v/>
      </c>
      <c r="AD105">
        <f>AE105-AF105</f>
        <v>1</v>
      </c>
      <c r="AE105">
        <v>93</v>
      </c>
      <c r="AF105">
        <v>92</v>
      </c>
      <c r="AG105">
        <f>AH105-AI105</f>
        <v>1</v>
      </c>
      <c r="AH105">
        <v>93</v>
      </c>
      <c r="AI105">
        <v>92</v>
      </c>
      <c r="AJ105">
        <f>AK105-AL105</f>
        <v>1</v>
      </c>
      <c r="AK105">
        <v>93</v>
      </c>
      <c r="AL105">
        <v>92</v>
      </c>
      <c r="AM105">
        <f>AN105-AO105</f>
        <v>2</v>
      </c>
      <c r="AN105">
        <v>93</v>
      </c>
      <c r="AO105">
        <v>91</v>
      </c>
      <c r="AP105">
        <f>AQ105-AR105</f>
        <v>0</v>
      </c>
      <c r="AS105">
        <f>AT105-AU105</f>
        <v>2</v>
      </c>
      <c r="AT105">
        <v>93</v>
      </c>
      <c r="AU105">
        <v>91</v>
      </c>
      <c r="AV105">
        <f>AW105-AX105</f>
        <v>2</v>
      </c>
      <c r="AW105">
        <v>89</v>
      </c>
      <c r="AX105">
        <v>87</v>
      </c>
      <c r="AY105">
        <f>AZ105-BA105</f>
        <v>0</v>
      </c>
      <c r="BB105">
        <f>BC105-BD105</f>
        <v>1</v>
      </c>
      <c r="BC105">
        <v>91</v>
      </c>
      <c r="BD105">
        <v>90</v>
      </c>
    </row>
    <row r="106" spans="1:56" x14ac:dyDescent="0.25">
      <c r="A106" t="s">
        <v>177</v>
      </c>
      <c r="B106" s="5" t="s">
        <v>184</v>
      </c>
      <c r="C106" s="5" t="s">
        <v>10</v>
      </c>
      <c r="D106" s="5"/>
      <c r="E106" s="5" t="s">
        <v>302</v>
      </c>
      <c r="F106" s="16">
        <v>42627</v>
      </c>
      <c r="G106" s="5" t="s">
        <v>16</v>
      </c>
      <c r="H106" s="5" t="s">
        <v>11</v>
      </c>
      <c r="I106" s="5" t="s">
        <v>207</v>
      </c>
      <c r="J106">
        <v>200</v>
      </c>
      <c r="K106">
        <v>200</v>
      </c>
      <c r="L106">
        <v>200</v>
      </c>
      <c r="M106" s="5">
        <v>200</v>
      </c>
      <c r="N106" s="5">
        <v>200</v>
      </c>
      <c r="O106" s="5">
        <v>0</v>
      </c>
      <c r="P106">
        <f>Q106-R106</f>
        <v>0</v>
      </c>
      <c r="S106">
        <f>T106-U106</f>
        <v>0</v>
      </c>
      <c r="V106">
        <f>W106-X106</f>
        <v>0</v>
      </c>
      <c r="AB106">
        <f>SUM(Y106:AA106)</f>
        <v>0</v>
      </c>
      <c r="AC106" s="8" t="str">
        <f>IF(AB106=0,"",AB106/W106)</f>
        <v/>
      </c>
      <c r="AD106">
        <f>AE106-AF106</f>
        <v>0</v>
      </c>
      <c r="AG106">
        <f>AH106-AI106</f>
        <v>0</v>
      </c>
      <c r="AJ106">
        <f>AK106-AL106</f>
        <v>149</v>
      </c>
      <c r="AK106">
        <v>149</v>
      </c>
      <c r="AM106">
        <f>AN106-AO106</f>
        <v>137</v>
      </c>
      <c r="AN106">
        <v>137</v>
      </c>
      <c r="AP106">
        <f>AQ106-AR106</f>
        <v>86</v>
      </c>
      <c r="AQ106">
        <v>86</v>
      </c>
      <c r="AS106">
        <f>AT106-AU106</f>
        <v>86</v>
      </c>
      <c r="AT106">
        <v>86</v>
      </c>
      <c r="AV106">
        <f>AW106-AX106</f>
        <v>0</v>
      </c>
      <c r="AY106">
        <f>AZ106-BA106</f>
        <v>0</v>
      </c>
      <c r="BB106">
        <f>BC106-BD106</f>
        <v>0</v>
      </c>
    </row>
    <row r="107" spans="1:56" x14ac:dyDescent="0.25">
      <c r="A107" t="s">
        <v>177</v>
      </c>
      <c r="B107" s="5" t="s">
        <v>211</v>
      </c>
      <c r="C107" s="5" t="s">
        <v>10</v>
      </c>
      <c r="D107" s="5"/>
      <c r="E107" s="5" t="s">
        <v>302</v>
      </c>
      <c r="F107" s="16">
        <v>42627</v>
      </c>
      <c r="G107" s="5" t="s">
        <v>16</v>
      </c>
      <c r="H107" s="5" t="s">
        <v>11</v>
      </c>
      <c r="I107" s="5" t="s">
        <v>208</v>
      </c>
      <c r="J107">
        <v>200</v>
      </c>
      <c r="K107">
        <v>200</v>
      </c>
      <c r="L107">
        <v>200</v>
      </c>
      <c r="M107" s="5">
        <v>200</v>
      </c>
      <c r="N107" s="5">
        <v>200</v>
      </c>
      <c r="O107" s="5">
        <v>0</v>
      </c>
      <c r="P107">
        <f>Q107-R107</f>
        <v>0</v>
      </c>
      <c r="S107">
        <f>T107-U107</f>
        <v>0</v>
      </c>
      <c r="V107">
        <f>W107-X107</f>
        <v>0</v>
      </c>
      <c r="AB107">
        <f>SUM(Y107:AA107)</f>
        <v>0</v>
      </c>
      <c r="AC107" s="8" t="str">
        <f>IF(AB107=0,"",AB107/W107)</f>
        <v/>
      </c>
      <c r="AD107">
        <f>AE107-AF107</f>
        <v>0</v>
      </c>
      <c r="AG107">
        <f>AH107-AI107</f>
        <v>0</v>
      </c>
      <c r="AJ107">
        <f>AK107-AL107</f>
        <v>123</v>
      </c>
      <c r="AK107">
        <v>123</v>
      </c>
      <c r="AM107">
        <f>AN107-AO107</f>
        <v>124</v>
      </c>
      <c r="AN107">
        <v>124</v>
      </c>
      <c r="AP107">
        <f>AQ107-AR107</f>
        <v>122</v>
      </c>
      <c r="AQ107">
        <v>122</v>
      </c>
      <c r="AS107">
        <f>AT107-AU107</f>
        <v>81</v>
      </c>
      <c r="AT107">
        <v>81</v>
      </c>
      <c r="AV107">
        <f>AW107-AX107</f>
        <v>0</v>
      </c>
      <c r="AY107">
        <f>AZ107-BA107</f>
        <v>0</v>
      </c>
      <c r="BB107">
        <f>BC107-BD107</f>
        <v>0</v>
      </c>
    </row>
    <row r="108" spans="1:56" x14ac:dyDescent="0.25">
      <c r="A108" t="s">
        <v>177</v>
      </c>
      <c r="B108" s="5" t="s">
        <v>185</v>
      </c>
      <c r="C108" s="5" t="s">
        <v>10</v>
      </c>
      <c r="D108" s="5"/>
      <c r="E108" s="5"/>
      <c r="F108" s="16">
        <v>42627</v>
      </c>
      <c r="G108" s="5" t="s">
        <v>16</v>
      </c>
      <c r="H108" s="5" t="s">
        <v>13</v>
      </c>
      <c r="I108" s="5" t="s">
        <v>204</v>
      </c>
      <c r="J108">
        <v>1570</v>
      </c>
      <c r="K108">
        <v>1570</v>
      </c>
      <c r="L108" s="11">
        <v>900</v>
      </c>
      <c r="M108" s="5">
        <v>900</v>
      </c>
      <c r="N108" s="5">
        <v>900</v>
      </c>
      <c r="O108" s="5">
        <v>900</v>
      </c>
      <c r="P108">
        <f>Q108-R108</f>
        <v>1411</v>
      </c>
      <c r="Q108">
        <v>1411</v>
      </c>
      <c r="S108">
        <f>T108-U108</f>
        <v>1334</v>
      </c>
      <c r="T108">
        <v>1334</v>
      </c>
      <c r="V108">
        <f>W108-X108</f>
        <v>1221</v>
      </c>
      <c r="W108">
        <v>1221</v>
      </c>
      <c r="AB108">
        <f>SUM(Y108:AA108)</f>
        <v>0</v>
      </c>
      <c r="AC108" s="8" t="str">
        <f>IF(AB108=0,"",AB108/W108)</f>
        <v/>
      </c>
      <c r="AD108">
        <f>AE108-AF108</f>
        <v>1042</v>
      </c>
      <c r="AE108">
        <v>1042</v>
      </c>
      <c r="AG108">
        <f>AH108-AI108</f>
        <v>1048</v>
      </c>
      <c r="AH108">
        <v>1048</v>
      </c>
      <c r="AJ108">
        <f>AK108-AL108</f>
        <v>932</v>
      </c>
      <c r="AK108">
        <v>932</v>
      </c>
      <c r="AM108">
        <f>AN108-AO108</f>
        <v>824</v>
      </c>
      <c r="AN108">
        <v>824</v>
      </c>
      <c r="AP108">
        <f>AQ108-AR108</f>
        <v>812</v>
      </c>
      <c r="AQ108">
        <v>812</v>
      </c>
      <c r="AS108">
        <f>AT108-AU108</f>
        <v>719</v>
      </c>
      <c r="AT108">
        <v>719</v>
      </c>
      <c r="AV108">
        <f>AW108-AX108</f>
        <v>683</v>
      </c>
      <c r="AW108">
        <v>683</v>
      </c>
      <c r="AY108">
        <f>AZ108-BA108</f>
        <v>664</v>
      </c>
      <c r="AZ108">
        <v>664</v>
      </c>
      <c r="BB108">
        <f>BC108-BD108</f>
        <v>690</v>
      </c>
      <c r="BC108">
        <v>690</v>
      </c>
    </row>
    <row r="109" spans="1:56" x14ac:dyDescent="0.25">
      <c r="A109" t="s">
        <v>177</v>
      </c>
      <c r="B109" s="5" t="s">
        <v>185</v>
      </c>
      <c r="C109" s="5" t="s">
        <v>10</v>
      </c>
      <c r="D109" s="5"/>
      <c r="E109" s="5"/>
      <c r="F109" s="16">
        <v>42627</v>
      </c>
      <c r="G109" s="5" t="s">
        <v>2</v>
      </c>
      <c r="H109" s="5" t="s">
        <v>13</v>
      </c>
      <c r="I109" s="5" t="s">
        <v>202</v>
      </c>
      <c r="J109">
        <v>356</v>
      </c>
      <c r="K109">
        <v>356</v>
      </c>
      <c r="L109">
        <v>356</v>
      </c>
      <c r="M109" s="5">
        <v>356</v>
      </c>
      <c r="N109" s="5">
        <v>356</v>
      </c>
      <c r="O109" s="5">
        <v>356</v>
      </c>
      <c r="P109">
        <f>Q109-R109</f>
        <v>0</v>
      </c>
      <c r="S109">
        <f>T109-U109</f>
        <v>0</v>
      </c>
      <c r="V109">
        <f>W109-X109</f>
        <v>0</v>
      </c>
      <c r="AB109">
        <f>SUM(Y109:AA109)</f>
        <v>0</v>
      </c>
      <c r="AC109" s="8" t="str">
        <f>IF(AB109=0,"",AB109/W109)</f>
        <v/>
      </c>
      <c r="AD109">
        <f>AE109-AF109</f>
        <v>111</v>
      </c>
      <c r="AE109">
        <v>111</v>
      </c>
      <c r="AG109">
        <f>AH109-AI109</f>
        <v>155</v>
      </c>
      <c r="AH109">
        <v>155</v>
      </c>
      <c r="AJ109">
        <f>AK109-AL109</f>
        <v>311</v>
      </c>
      <c r="AK109">
        <v>311</v>
      </c>
      <c r="AM109">
        <f>AN109-AO109</f>
        <v>323</v>
      </c>
      <c r="AN109">
        <v>323</v>
      </c>
      <c r="AO109">
        <v>0</v>
      </c>
      <c r="AP109">
        <f>AQ109-AR109</f>
        <v>327</v>
      </c>
      <c r="AQ109">
        <v>328</v>
      </c>
      <c r="AR109">
        <v>1</v>
      </c>
      <c r="AS109">
        <f>AT109-AU109</f>
        <v>336</v>
      </c>
      <c r="AT109">
        <v>336</v>
      </c>
      <c r="AU109">
        <v>0</v>
      </c>
      <c r="AV109">
        <f>AW109-AX109</f>
        <v>348</v>
      </c>
      <c r="AW109">
        <v>348</v>
      </c>
      <c r="AX109">
        <v>0</v>
      </c>
      <c r="AY109">
        <f>AZ109-BA109</f>
        <v>0</v>
      </c>
      <c r="BB109">
        <f>BC109-BD109</f>
        <v>344</v>
      </c>
      <c r="BC109">
        <v>346</v>
      </c>
      <c r="BD109">
        <v>2</v>
      </c>
    </row>
    <row r="110" spans="1:56" x14ac:dyDescent="0.25">
      <c r="A110" t="s">
        <v>177</v>
      </c>
      <c r="B110" s="5" t="s">
        <v>185</v>
      </c>
      <c r="C110" s="5" t="s">
        <v>10</v>
      </c>
      <c r="D110" s="5"/>
      <c r="E110" s="5"/>
      <c r="F110" s="16">
        <v>42627</v>
      </c>
      <c r="G110" s="5" t="s">
        <v>2</v>
      </c>
      <c r="H110" s="5" t="s">
        <v>11</v>
      </c>
      <c r="I110" s="5" t="s">
        <v>201</v>
      </c>
      <c r="J110">
        <v>330</v>
      </c>
      <c r="K110">
        <v>330</v>
      </c>
      <c r="L110">
        <v>330</v>
      </c>
      <c r="M110" s="5">
        <v>330</v>
      </c>
      <c r="N110" s="5">
        <v>330</v>
      </c>
      <c r="O110" s="5">
        <v>330</v>
      </c>
      <c r="P110">
        <f>Q110-R110</f>
        <v>239</v>
      </c>
      <c r="Q110">
        <v>274</v>
      </c>
      <c r="R110">
        <v>35</v>
      </c>
      <c r="S110">
        <f>T110-U110</f>
        <v>239</v>
      </c>
      <c r="T110">
        <v>272</v>
      </c>
      <c r="U110">
        <v>33</v>
      </c>
      <c r="V110">
        <f>W110-X110</f>
        <v>236</v>
      </c>
      <c r="W110">
        <v>273</v>
      </c>
      <c r="X110">
        <v>37</v>
      </c>
      <c r="Y110">
        <v>16</v>
      </c>
      <c r="Z110">
        <v>23</v>
      </c>
      <c r="AA110">
        <v>4</v>
      </c>
      <c r="AB110">
        <f>SUM(Y110:AA110)</f>
        <v>43</v>
      </c>
      <c r="AC110" s="8">
        <f>IF(AB110=0,"",AB110/W110)</f>
        <v>0.1575091575091575</v>
      </c>
      <c r="AD110">
        <f>AE110-AF110</f>
        <v>235</v>
      </c>
      <c r="AE110">
        <v>271</v>
      </c>
      <c r="AF110">
        <v>36</v>
      </c>
      <c r="AG110">
        <f>AH110-AI110</f>
        <v>228</v>
      </c>
      <c r="AH110">
        <v>262</v>
      </c>
      <c r="AI110">
        <v>34</v>
      </c>
      <c r="AJ110">
        <f>AK110-AL110</f>
        <v>226</v>
      </c>
      <c r="AK110">
        <v>260</v>
      </c>
      <c r="AL110">
        <v>34</v>
      </c>
      <c r="AM110">
        <f>AN110-AO110</f>
        <v>222</v>
      </c>
      <c r="AN110">
        <v>256</v>
      </c>
      <c r="AO110">
        <v>34</v>
      </c>
      <c r="AP110">
        <f>AQ110-AR110</f>
        <v>201</v>
      </c>
      <c r="AQ110">
        <v>234</v>
      </c>
      <c r="AR110">
        <v>33</v>
      </c>
      <c r="AS110">
        <f>AT110-AU110</f>
        <v>186</v>
      </c>
      <c r="AT110">
        <v>218</v>
      </c>
      <c r="AU110">
        <v>32</v>
      </c>
      <c r="AV110">
        <f>AW110-AX110</f>
        <v>183</v>
      </c>
      <c r="AW110">
        <v>213</v>
      </c>
      <c r="AX110">
        <v>30</v>
      </c>
      <c r="AY110">
        <f>AZ110-BA110</f>
        <v>0</v>
      </c>
      <c r="BB110">
        <f>BC110-BD110</f>
        <v>171</v>
      </c>
      <c r="BC110">
        <v>202</v>
      </c>
      <c r="BD110">
        <v>31</v>
      </c>
    </row>
    <row r="111" spans="1:56" x14ac:dyDescent="0.25">
      <c r="A111" t="s">
        <v>177</v>
      </c>
      <c r="B111" s="5" t="s">
        <v>185</v>
      </c>
      <c r="C111" s="5" t="s">
        <v>10</v>
      </c>
      <c r="D111" s="5"/>
      <c r="E111" s="5"/>
      <c r="F111" s="16">
        <v>42627</v>
      </c>
      <c r="G111" s="5" t="s">
        <v>2</v>
      </c>
      <c r="H111" s="5" t="s">
        <v>13</v>
      </c>
      <c r="I111" s="5" t="s">
        <v>199</v>
      </c>
      <c r="J111">
        <v>132</v>
      </c>
      <c r="K111">
        <v>132</v>
      </c>
      <c r="L111">
        <v>132</v>
      </c>
      <c r="M111" s="5">
        <v>132</v>
      </c>
      <c r="N111" s="5">
        <v>132</v>
      </c>
      <c r="O111" s="5">
        <v>132</v>
      </c>
      <c r="P111">
        <f>Q111-R111</f>
        <v>130</v>
      </c>
      <c r="Q111">
        <v>130</v>
      </c>
      <c r="S111">
        <f>T111-U111</f>
        <v>123</v>
      </c>
      <c r="T111">
        <v>123</v>
      </c>
      <c r="V111">
        <f>W111-X111</f>
        <v>139</v>
      </c>
      <c r="W111">
        <v>139</v>
      </c>
      <c r="Y111">
        <v>19</v>
      </c>
      <c r="Z111">
        <v>13</v>
      </c>
      <c r="AA111">
        <v>1</v>
      </c>
      <c r="AB111">
        <f>SUM(Y111:AA111)</f>
        <v>33</v>
      </c>
      <c r="AC111" s="8">
        <f>IF(AB111=0,"",AB111/W111)</f>
        <v>0.23741007194244604</v>
      </c>
      <c r="AD111">
        <f>AE111-AF111</f>
        <v>132</v>
      </c>
      <c r="AE111">
        <v>132</v>
      </c>
      <c r="AG111">
        <f>AH111-AI111</f>
        <v>132</v>
      </c>
      <c r="AH111">
        <v>132</v>
      </c>
      <c r="AJ111">
        <f>AK111-AL111</f>
        <v>126</v>
      </c>
      <c r="AK111">
        <v>126</v>
      </c>
      <c r="AL111">
        <v>0</v>
      </c>
      <c r="AM111">
        <f>AN111-AO111</f>
        <v>128</v>
      </c>
      <c r="AN111">
        <v>128</v>
      </c>
      <c r="AO111">
        <v>0</v>
      </c>
      <c r="AP111">
        <f>AQ111-AR111</f>
        <v>133</v>
      </c>
      <c r="AQ111">
        <v>133</v>
      </c>
      <c r="AR111">
        <v>0</v>
      </c>
      <c r="AS111">
        <f>AT111-AU111</f>
        <v>127</v>
      </c>
      <c r="AT111">
        <v>127</v>
      </c>
      <c r="AU111">
        <v>0</v>
      </c>
      <c r="AV111">
        <f>AW111-AX111</f>
        <v>128</v>
      </c>
      <c r="AW111">
        <v>129</v>
      </c>
      <c r="AX111">
        <v>1</v>
      </c>
      <c r="AY111">
        <f>AZ111-BA111</f>
        <v>0</v>
      </c>
      <c r="BB111">
        <f>BC111-BD111</f>
        <v>134</v>
      </c>
      <c r="BC111">
        <v>135</v>
      </c>
      <c r="BD111">
        <v>1</v>
      </c>
    </row>
    <row r="112" spans="1:56" x14ac:dyDescent="0.25">
      <c r="A112" t="s">
        <v>177</v>
      </c>
      <c r="B112" s="5" t="s">
        <v>185</v>
      </c>
      <c r="C112" s="5" t="s">
        <v>29</v>
      </c>
      <c r="D112" s="5"/>
      <c r="E112" s="5"/>
      <c r="F112" s="16">
        <v>42627</v>
      </c>
      <c r="G112" s="5" t="s">
        <v>3</v>
      </c>
      <c r="H112" s="5" t="s">
        <v>11</v>
      </c>
      <c r="I112" s="5" t="s">
        <v>298</v>
      </c>
      <c r="J112">
        <v>300</v>
      </c>
      <c r="K112">
        <f>60*5</f>
        <v>300</v>
      </c>
      <c r="L112">
        <f>60*5</f>
        <v>300</v>
      </c>
      <c r="M112" s="5">
        <f>60*5</f>
        <v>300</v>
      </c>
      <c r="N112" s="5">
        <v>300</v>
      </c>
      <c r="O112" s="5">
        <v>0</v>
      </c>
      <c r="P112">
        <f>Q112-R112</f>
        <v>0</v>
      </c>
      <c r="S112">
        <f>T112-U112</f>
        <v>0</v>
      </c>
      <c r="V112">
        <f>W112-X112</f>
        <v>0</v>
      </c>
      <c r="AB112">
        <f>SUM(Y112:AA112)</f>
        <v>0</v>
      </c>
      <c r="AC112" s="8"/>
      <c r="AD112">
        <f>AE112-AF112</f>
        <v>0</v>
      </c>
      <c r="AG112">
        <f>AH112-AI112</f>
        <v>0</v>
      </c>
      <c r="AJ112">
        <f>AK112-AL112</f>
        <v>0</v>
      </c>
      <c r="AM112">
        <f>AN112-AO112</f>
        <v>0</v>
      </c>
      <c r="AP112">
        <f>AQ112-AR112</f>
        <v>0</v>
      </c>
      <c r="AS112">
        <f>AT112-AU112</f>
        <v>0</v>
      </c>
      <c r="AV112">
        <f>AW112-AX112</f>
        <v>0</v>
      </c>
      <c r="AY112">
        <f>AZ112-BA112</f>
        <v>0</v>
      </c>
      <c r="BB112">
        <f>BC112-BD112</f>
        <v>0</v>
      </c>
    </row>
    <row r="113" spans="1:56" x14ac:dyDescent="0.25">
      <c r="A113" t="s">
        <v>177</v>
      </c>
      <c r="B113" s="5" t="s">
        <v>185</v>
      </c>
      <c r="C113" s="5" t="s">
        <v>10</v>
      </c>
      <c r="D113" s="5"/>
      <c r="E113" s="5"/>
      <c r="F113" s="16">
        <v>42627</v>
      </c>
      <c r="G113" s="5" t="s">
        <v>16</v>
      </c>
      <c r="H113" s="5" t="s">
        <v>11</v>
      </c>
      <c r="I113" s="5" t="s">
        <v>203</v>
      </c>
      <c r="J113">
        <v>320</v>
      </c>
      <c r="K113">
        <v>320</v>
      </c>
      <c r="L113" s="11">
        <v>160</v>
      </c>
      <c r="M113" s="5">
        <v>160</v>
      </c>
      <c r="N113" s="5">
        <v>160</v>
      </c>
      <c r="O113" s="5">
        <v>160</v>
      </c>
      <c r="P113">
        <f>Q113-R113</f>
        <v>277</v>
      </c>
      <c r="Q113">
        <v>277</v>
      </c>
      <c r="S113">
        <f>T113-U113</f>
        <v>280</v>
      </c>
      <c r="T113">
        <v>280</v>
      </c>
      <c r="V113">
        <f>W113-X113</f>
        <v>271</v>
      </c>
      <c r="W113">
        <v>271</v>
      </c>
      <c r="AB113">
        <f>SUM(Y113:AA113)</f>
        <v>0</v>
      </c>
      <c r="AC113" s="8" t="str">
        <f>IF(AB113=0,"",AB113/W113)</f>
        <v/>
      </c>
      <c r="AD113">
        <f>AE113-AF113</f>
        <v>219</v>
      </c>
      <c r="AE113">
        <v>219</v>
      </c>
      <c r="AG113">
        <f>AH113-AI113</f>
        <v>264</v>
      </c>
      <c r="AH113">
        <v>264</v>
      </c>
      <c r="AJ113">
        <f>AK113-AL113</f>
        <v>204</v>
      </c>
      <c r="AK113">
        <v>204</v>
      </c>
      <c r="AM113">
        <f>AN113-AO113</f>
        <v>194</v>
      </c>
      <c r="AN113">
        <v>194</v>
      </c>
      <c r="AP113">
        <f>AQ113-AR113</f>
        <v>186</v>
      </c>
      <c r="AQ113">
        <v>186</v>
      </c>
      <c r="AS113">
        <f>AT113-AU113</f>
        <v>169</v>
      </c>
      <c r="AT113">
        <v>169</v>
      </c>
      <c r="AV113">
        <f>AW113-AX113</f>
        <v>155</v>
      </c>
      <c r="AW113">
        <v>155</v>
      </c>
      <c r="AY113">
        <f>AZ113-BA113</f>
        <v>152</v>
      </c>
      <c r="AZ113">
        <v>152</v>
      </c>
      <c r="BB113">
        <f>BC113-BD113</f>
        <v>129</v>
      </c>
      <c r="BC113">
        <v>129</v>
      </c>
    </row>
    <row r="114" spans="1:56" x14ac:dyDescent="0.25">
      <c r="A114" t="s">
        <v>177</v>
      </c>
      <c r="B114" s="5" t="s">
        <v>185</v>
      </c>
      <c r="C114" s="5" t="s">
        <v>10</v>
      </c>
      <c r="D114" s="5"/>
      <c r="E114" s="5"/>
      <c r="F114" s="16">
        <v>42627</v>
      </c>
      <c r="G114" s="5" t="s">
        <v>16</v>
      </c>
      <c r="H114" s="5" t="s">
        <v>11</v>
      </c>
      <c r="I114" s="5" t="s">
        <v>200</v>
      </c>
      <c r="J114">
        <v>230</v>
      </c>
      <c r="K114">
        <v>230</v>
      </c>
      <c r="L114" s="11">
        <v>130</v>
      </c>
      <c r="M114" s="5">
        <v>130</v>
      </c>
      <c r="N114" s="5">
        <v>130</v>
      </c>
      <c r="O114" s="5">
        <v>130</v>
      </c>
      <c r="P114">
        <f>Q114-R114</f>
        <v>208</v>
      </c>
      <c r="Q114">
        <v>208</v>
      </c>
      <c r="S114">
        <f>T114-U114</f>
        <v>219</v>
      </c>
      <c r="T114">
        <v>219</v>
      </c>
      <c r="V114">
        <f>W114-X114</f>
        <v>215</v>
      </c>
      <c r="W114">
        <v>215</v>
      </c>
      <c r="AB114">
        <f>SUM(Y114:AA114)</f>
        <v>0</v>
      </c>
      <c r="AC114" s="8" t="str">
        <f>IF(AB114=0,"",AB114/W114)</f>
        <v/>
      </c>
      <c r="AD114">
        <f>AE114-AF114</f>
        <v>198</v>
      </c>
      <c r="AE114">
        <v>198</v>
      </c>
      <c r="AG114">
        <f>AH114-AI114</f>
        <v>173</v>
      </c>
      <c r="AH114">
        <v>173</v>
      </c>
      <c r="AJ114">
        <f>AK114-AL114</f>
        <v>191</v>
      </c>
      <c r="AK114">
        <v>191</v>
      </c>
      <c r="AM114">
        <f>AN114-AO114</f>
        <v>174</v>
      </c>
      <c r="AN114">
        <v>174</v>
      </c>
      <c r="AP114">
        <f>AQ114-AR114</f>
        <v>147</v>
      </c>
      <c r="AQ114">
        <v>147</v>
      </c>
      <c r="AS114">
        <f>AT114-AU114</f>
        <v>139</v>
      </c>
      <c r="AT114">
        <v>139</v>
      </c>
      <c r="AV114">
        <f>AW114-AX114</f>
        <v>130</v>
      </c>
      <c r="AW114">
        <v>130</v>
      </c>
      <c r="AY114">
        <f>AZ114-BA114</f>
        <v>125</v>
      </c>
      <c r="AZ114">
        <v>125</v>
      </c>
      <c r="BB114">
        <f>BC114-BD114</f>
        <v>124</v>
      </c>
      <c r="BC114">
        <v>124</v>
      </c>
    </row>
    <row r="115" spans="1:56" x14ac:dyDescent="0.25">
      <c r="A115" t="s">
        <v>177</v>
      </c>
      <c r="B115" s="5" t="s">
        <v>185</v>
      </c>
      <c r="C115" s="5" t="s">
        <v>10</v>
      </c>
      <c r="D115" s="5"/>
      <c r="E115" s="5"/>
      <c r="F115" s="16">
        <v>42627</v>
      </c>
      <c r="G115" s="5" t="s">
        <v>2</v>
      </c>
      <c r="H115" s="5" t="s">
        <v>13</v>
      </c>
      <c r="I115" s="5" t="s">
        <v>198</v>
      </c>
      <c r="J115">
        <v>126</v>
      </c>
      <c r="K115">
        <v>126</v>
      </c>
      <c r="L115">
        <v>126</v>
      </c>
      <c r="M115" s="5">
        <v>126</v>
      </c>
      <c r="N115" s="5">
        <v>126</v>
      </c>
      <c r="O115" s="5">
        <v>126</v>
      </c>
      <c r="P115">
        <f>Q115-R115</f>
        <v>112</v>
      </c>
      <c r="Q115">
        <v>113</v>
      </c>
      <c r="R115">
        <v>1</v>
      </c>
      <c r="S115">
        <f>T115-U115</f>
        <v>106</v>
      </c>
      <c r="T115">
        <v>107</v>
      </c>
      <c r="U115">
        <v>1</v>
      </c>
      <c r="V115">
        <f>W115-X115</f>
        <v>109</v>
      </c>
      <c r="W115">
        <v>109</v>
      </c>
      <c r="Y115">
        <v>12</v>
      </c>
      <c r="Z115">
        <v>14</v>
      </c>
      <c r="AA115">
        <v>3</v>
      </c>
      <c r="AB115">
        <f>SUM(Y115:AA115)</f>
        <v>29</v>
      </c>
      <c r="AC115" s="8">
        <f>IF(AB115=0,"",AB115/W115)</f>
        <v>0.26605504587155965</v>
      </c>
      <c r="AD115">
        <f>AE115-AF115</f>
        <v>107</v>
      </c>
      <c r="AE115">
        <v>108</v>
      </c>
      <c r="AF115">
        <v>1</v>
      </c>
      <c r="AG115">
        <f>AH115-AI115</f>
        <v>96</v>
      </c>
      <c r="AH115">
        <v>105</v>
      </c>
      <c r="AI115">
        <v>9</v>
      </c>
      <c r="AJ115">
        <f>AK115-AL115</f>
        <v>103</v>
      </c>
      <c r="AK115">
        <v>115</v>
      </c>
      <c r="AL115">
        <v>12</v>
      </c>
      <c r="AM115">
        <f>AN115-AO115</f>
        <v>95</v>
      </c>
      <c r="AN115">
        <v>108</v>
      </c>
      <c r="AO115">
        <v>13</v>
      </c>
      <c r="AP115">
        <f>AQ115-AR115</f>
        <v>89</v>
      </c>
      <c r="AQ115">
        <v>102</v>
      </c>
      <c r="AR115">
        <v>13</v>
      </c>
      <c r="AS115">
        <f>AT115-AU115</f>
        <v>85</v>
      </c>
      <c r="AT115">
        <v>95</v>
      </c>
      <c r="AU115">
        <v>10</v>
      </c>
      <c r="AV115">
        <f>AW115-AX115</f>
        <v>90</v>
      </c>
      <c r="AW115">
        <v>100</v>
      </c>
      <c r="AX115">
        <v>10</v>
      </c>
      <c r="AY115">
        <f>AZ115-BA115</f>
        <v>0</v>
      </c>
      <c r="BB115">
        <f>BC115-BD115</f>
        <v>94</v>
      </c>
      <c r="BC115">
        <v>111</v>
      </c>
      <c r="BD115">
        <v>17</v>
      </c>
    </row>
    <row r="116" spans="1:56" x14ac:dyDescent="0.25">
      <c r="A116" t="s">
        <v>70</v>
      </c>
      <c r="B116" s="5" t="s">
        <v>71</v>
      </c>
      <c r="C116" s="5" t="s">
        <v>10</v>
      </c>
      <c r="D116" s="5"/>
      <c r="E116" s="5"/>
      <c r="F116" s="16">
        <v>42627</v>
      </c>
      <c r="G116" s="5" t="s">
        <v>2</v>
      </c>
      <c r="H116" s="5" t="s">
        <v>11</v>
      </c>
      <c r="I116" s="5" t="s">
        <v>79</v>
      </c>
      <c r="J116">
        <v>260</v>
      </c>
      <c r="K116">
        <v>260</v>
      </c>
      <c r="L116">
        <v>260</v>
      </c>
      <c r="M116" s="5">
        <v>260</v>
      </c>
      <c r="N116" s="5">
        <v>260</v>
      </c>
      <c r="O116" s="5">
        <v>260</v>
      </c>
      <c r="P116">
        <f>Q116-R116</f>
        <v>211</v>
      </c>
      <c r="Q116">
        <v>246</v>
      </c>
      <c r="R116">
        <v>35</v>
      </c>
      <c r="S116">
        <f>T116-U116</f>
        <v>199</v>
      </c>
      <c r="T116">
        <v>238</v>
      </c>
      <c r="U116">
        <v>39</v>
      </c>
      <c r="V116">
        <f>W116-X116</f>
        <v>207</v>
      </c>
      <c r="W116">
        <v>249</v>
      </c>
      <c r="X116">
        <v>42</v>
      </c>
      <c r="Y116">
        <v>25</v>
      </c>
      <c r="Z116">
        <v>22</v>
      </c>
      <c r="AA116">
        <v>6</v>
      </c>
      <c r="AB116">
        <f>SUM(Y116:AA116)</f>
        <v>53</v>
      </c>
      <c r="AC116" s="8">
        <f>IF(AB116=0,"",AB116/W116)</f>
        <v>0.21285140562248997</v>
      </c>
      <c r="AD116">
        <f>AE116-AF116</f>
        <v>209</v>
      </c>
      <c r="AE116">
        <v>251</v>
      </c>
      <c r="AF116">
        <v>42</v>
      </c>
      <c r="AG116">
        <f>AH116-AI116</f>
        <v>208</v>
      </c>
      <c r="AH116">
        <v>260</v>
      </c>
      <c r="AI116">
        <v>52</v>
      </c>
      <c r="AJ116">
        <f>AK116-AL116</f>
        <v>202</v>
      </c>
      <c r="AK116">
        <v>261</v>
      </c>
      <c r="AL116">
        <v>59</v>
      </c>
      <c r="AM116">
        <f>AN116-AO116</f>
        <v>202</v>
      </c>
      <c r="AN116">
        <v>253</v>
      </c>
      <c r="AO116">
        <v>51</v>
      </c>
      <c r="AP116">
        <f>AQ116-AR116</f>
        <v>206</v>
      </c>
      <c r="AQ116">
        <v>264</v>
      </c>
      <c r="AR116">
        <v>58</v>
      </c>
      <c r="AS116">
        <f>AT116-AU116</f>
        <v>216</v>
      </c>
      <c r="AT116">
        <v>267</v>
      </c>
      <c r="AU116">
        <v>51</v>
      </c>
      <c r="AV116">
        <f>AW116-AX116</f>
        <v>219</v>
      </c>
      <c r="AW116">
        <v>263</v>
      </c>
      <c r="AX116">
        <v>44</v>
      </c>
      <c r="AY116">
        <f>AZ116-BA116</f>
        <v>0</v>
      </c>
      <c r="BB116">
        <f>BC116-BD116</f>
        <v>211</v>
      </c>
      <c r="BC116">
        <v>264</v>
      </c>
      <c r="BD116">
        <v>53</v>
      </c>
    </row>
    <row r="117" spans="1:56" x14ac:dyDescent="0.25">
      <c r="A117" t="s">
        <v>70</v>
      </c>
      <c r="B117" s="5" t="s">
        <v>71</v>
      </c>
      <c r="C117" s="5" t="s">
        <v>29</v>
      </c>
      <c r="D117" s="5" t="s">
        <v>326</v>
      </c>
      <c r="E117" s="5"/>
      <c r="F117" s="16">
        <v>42627</v>
      </c>
      <c r="G117" s="5" t="s">
        <v>2</v>
      </c>
      <c r="H117" s="5" t="s">
        <v>11</v>
      </c>
      <c r="I117" s="5" t="s">
        <v>294</v>
      </c>
      <c r="J117">
        <v>44</v>
      </c>
      <c r="K117">
        <v>44</v>
      </c>
      <c r="L117">
        <v>44</v>
      </c>
      <c r="M117" s="5">
        <v>44</v>
      </c>
      <c r="N117" s="5">
        <v>44</v>
      </c>
      <c r="O117" s="5">
        <v>44</v>
      </c>
      <c r="P117">
        <f>Q117-R117</f>
        <v>0</v>
      </c>
      <c r="S117">
        <f>T117-U117</f>
        <v>0</v>
      </c>
      <c r="V117">
        <f>W117-X117</f>
        <v>0</v>
      </c>
      <c r="AB117">
        <f>SUM(Y117:AA117)</f>
        <v>0</v>
      </c>
      <c r="AC117" s="8" t="str">
        <f>IF(AB117=0,"",AB117/W117)</f>
        <v/>
      </c>
      <c r="AD117">
        <f>AE117-AF117</f>
        <v>0</v>
      </c>
      <c r="AG117">
        <f>AH117-AI117</f>
        <v>0</v>
      </c>
      <c r="AJ117">
        <f>AK117-AL117</f>
        <v>0</v>
      </c>
      <c r="AM117">
        <f>AN117-AO117</f>
        <v>0</v>
      </c>
      <c r="AP117">
        <f>AQ117-AR117</f>
        <v>0</v>
      </c>
      <c r="AS117">
        <f>AT117-AU117</f>
        <v>0</v>
      </c>
      <c r="AV117">
        <f>AW117-AX117</f>
        <v>0</v>
      </c>
      <c r="AY117">
        <f>AZ117-BA117</f>
        <v>0</v>
      </c>
      <c r="BB117">
        <f>BC117-BD117</f>
        <v>19</v>
      </c>
      <c r="BC117">
        <v>20</v>
      </c>
      <c r="BD117">
        <v>1</v>
      </c>
    </row>
    <row r="118" spans="1:56" x14ac:dyDescent="0.25">
      <c r="A118" t="s">
        <v>70</v>
      </c>
      <c r="B118" s="5" t="s">
        <v>71</v>
      </c>
      <c r="C118" s="5" t="s">
        <v>29</v>
      </c>
      <c r="D118" s="5"/>
      <c r="E118" s="5"/>
      <c r="F118" s="16">
        <v>42627</v>
      </c>
      <c r="G118" s="5" t="s">
        <v>2</v>
      </c>
      <c r="H118" s="5" t="s">
        <v>11</v>
      </c>
      <c r="I118" s="5" t="s">
        <v>334</v>
      </c>
      <c r="J118">
        <v>44</v>
      </c>
      <c r="K118">
        <v>0</v>
      </c>
      <c r="L118" s="5">
        <v>0</v>
      </c>
      <c r="M118" s="5">
        <v>0</v>
      </c>
      <c r="N118" s="5">
        <v>204</v>
      </c>
      <c r="O118" s="5">
        <v>204</v>
      </c>
      <c r="Q118">
        <v>0</v>
      </c>
      <c r="R118">
        <v>0</v>
      </c>
      <c r="T118">
        <v>0</v>
      </c>
      <c r="U118">
        <v>0</v>
      </c>
      <c r="Y118">
        <v>-44</v>
      </c>
      <c r="AC118" s="8"/>
      <c r="AS118">
        <f>AT118-AU118</f>
        <v>0</v>
      </c>
      <c r="AV118">
        <f>AW118-AX118</f>
        <v>0</v>
      </c>
      <c r="AY118">
        <f>AZ118-BA118</f>
        <v>0</v>
      </c>
      <c r="BB118">
        <f>BC118-BD118</f>
        <v>0</v>
      </c>
    </row>
    <row r="119" spans="1:56" x14ac:dyDescent="0.25">
      <c r="A119" t="s">
        <v>70</v>
      </c>
      <c r="B119" s="5" t="s">
        <v>84</v>
      </c>
      <c r="C119" s="5" t="s">
        <v>10</v>
      </c>
      <c r="D119" s="5"/>
      <c r="E119" s="5" t="s">
        <v>331</v>
      </c>
      <c r="F119" s="16">
        <v>42627</v>
      </c>
      <c r="G119" s="5" t="s">
        <v>16</v>
      </c>
      <c r="H119" s="5" t="s">
        <v>11</v>
      </c>
      <c r="I119" s="5" t="s">
        <v>80</v>
      </c>
      <c r="J119">
        <v>50</v>
      </c>
      <c r="K119">
        <v>50</v>
      </c>
      <c r="L119">
        <v>50</v>
      </c>
      <c r="M119" s="5">
        <v>50</v>
      </c>
      <c r="N119" s="5">
        <v>50</v>
      </c>
      <c r="O119" s="5"/>
      <c r="P119">
        <f>Q119-R119</f>
        <v>0</v>
      </c>
      <c r="S119">
        <f>T119-U119</f>
        <v>0</v>
      </c>
      <c r="V119">
        <f>W119-X119</f>
        <v>0</v>
      </c>
      <c r="AB119">
        <f>SUM(Y119:AA119)</f>
        <v>0</v>
      </c>
      <c r="AC119" s="8" t="str">
        <f>IF(AB119=0,"",AB119/W119)</f>
        <v/>
      </c>
      <c r="AD119">
        <f>AE119-AF119</f>
        <v>43</v>
      </c>
      <c r="AE119">
        <v>43</v>
      </c>
      <c r="AG119">
        <f>AH119-AI119</f>
        <v>53</v>
      </c>
      <c r="AH119">
        <v>53</v>
      </c>
      <c r="AJ119">
        <f>AK119-AL119</f>
        <v>39</v>
      </c>
      <c r="AK119">
        <v>39</v>
      </c>
      <c r="AM119">
        <f>AN119-AO119</f>
        <v>51</v>
      </c>
      <c r="AN119">
        <v>51</v>
      </c>
      <c r="AP119">
        <f>AQ119-AR119</f>
        <v>51</v>
      </c>
      <c r="AQ119">
        <v>51</v>
      </c>
      <c r="AS119">
        <f>AT119-AU119</f>
        <v>46</v>
      </c>
      <c r="AT119">
        <v>46</v>
      </c>
      <c r="AV119">
        <f>AW119-AX119</f>
        <v>44</v>
      </c>
      <c r="AW119">
        <v>44</v>
      </c>
      <c r="AY119">
        <f>AZ119-BA119</f>
        <v>48</v>
      </c>
      <c r="AZ119">
        <v>48</v>
      </c>
      <c r="BB119">
        <f>BC119-BD119</f>
        <v>40</v>
      </c>
      <c r="BC119">
        <v>40</v>
      </c>
    </row>
    <row r="120" spans="1:56" x14ac:dyDescent="0.25">
      <c r="A120" t="s">
        <v>70</v>
      </c>
      <c r="B120" s="5" t="s">
        <v>84</v>
      </c>
      <c r="C120" s="5" t="s">
        <v>10</v>
      </c>
      <c r="D120" s="5" t="s">
        <v>303</v>
      </c>
      <c r="E120" s="5"/>
      <c r="F120" s="16">
        <v>42627</v>
      </c>
      <c r="G120" s="5" t="s">
        <v>2</v>
      </c>
      <c r="H120" s="5" t="s">
        <v>13</v>
      </c>
      <c r="I120" s="5" t="s">
        <v>83</v>
      </c>
      <c r="J120">
        <v>293</v>
      </c>
      <c r="K120">
        <v>293</v>
      </c>
      <c r="L120" s="11">
        <v>207</v>
      </c>
      <c r="M120" s="5">
        <v>207</v>
      </c>
      <c r="N120" s="5">
        <v>84</v>
      </c>
      <c r="O120" s="5">
        <v>84</v>
      </c>
      <c r="P120">
        <f>Q120-R120</f>
        <v>0</v>
      </c>
      <c r="S120">
        <f>T120-U120</f>
        <v>0</v>
      </c>
      <c r="V120">
        <f>W120-X120</f>
        <v>0</v>
      </c>
      <c r="AB120">
        <f>SUM(Y120:AA120)</f>
        <v>0</v>
      </c>
      <c r="AC120" s="8" t="str">
        <f>IF(AB120=0,"",AB120/W120)</f>
        <v/>
      </c>
      <c r="AD120">
        <f>AE120-AF120</f>
        <v>0</v>
      </c>
      <c r="AG120">
        <f>AH120-AI120</f>
        <v>0</v>
      </c>
      <c r="AJ120">
        <f>AK120-AL120</f>
        <v>0</v>
      </c>
      <c r="AM120">
        <f>AN120-AO120</f>
        <v>0</v>
      </c>
      <c r="AP120">
        <f>AQ120-AR120</f>
        <v>160</v>
      </c>
      <c r="AQ120">
        <v>174</v>
      </c>
      <c r="AR120">
        <v>14</v>
      </c>
      <c r="AS120">
        <f>AT120-AU120</f>
        <v>0</v>
      </c>
      <c r="AV120">
        <f>AW120-AX120</f>
        <v>0</v>
      </c>
      <c r="AY120">
        <f>AZ120-BA120</f>
        <v>0</v>
      </c>
      <c r="BB120">
        <f>BC120-BD120</f>
        <v>0</v>
      </c>
    </row>
    <row r="121" spans="1:56" x14ac:dyDescent="0.25">
      <c r="A121" t="s">
        <v>70</v>
      </c>
      <c r="B121" s="5" t="s">
        <v>84</v>
      </c>
      <c r="C121" s="5" t="s">
        <v>10</v>
      </c>
      <c r="D121" s="5"/>
      <c r="E121" s="5" t="s">
        <v>330</v>
      </c>
      <c r="F121" s="16">
        <v>42627</v>
      </c>
      <c r="G121" s="5" t="s">
        <v>16</v>
      </c>
      <c r="H121" s="5" t="s">
        <v>282</v>
      </c>
      <c r="I121" s="5" t="s">
        <v>80</v>
      </c>
      <c r="J121">
        <v>250</v>
      </c>
      <c r="K121" s="3">
        <v>250</v>
      </c>
      <c r="L121" s="2">
        <v>0</v>
      </c>
      <c r="M121" s="5">
        <v>0</v>
      </c>
      <c r="N121" s="5"/>
      <c r="O121" s="5"/>
      <c r="P121">
        <f>Q121-R121</f>
        <v>242</v>
      </c>
      <c r="Q121">
        <v>242</v>
      </c>
      <c r="S121">
        <f>T121-U121</f>
        <v>250</v>
      </c>
      <c r="T121">
        <v>250</v>
      </c>
      <c r="V121">
        <f>W121-X121</f>
        <v>245</v>
      </c>
      <c r="W121">
        <v>245</v>
      </c>
      <c r="AB121">
        <f>SUM(Y121:AA121)</f>
        <v>0</v>
      </c>
      <c r="AC121" s="8" t="str">
        <f>IF(AB121=0,"",AB121/W121)</f>
        <v/>
      </c>
      <c r="AD121">
        <f>AE121-AF121</f>
        <v>217</v>
      </c>
      <c r="AE121">
        <v>217</v>
      </c>
      <c r="AG121">
        <f>AH121-AI121</f>
        <v>206</v>
      </c>
      <c r="AH121">
        <v>206</v>
      </c>
      <c r="AJ121">
        <f>AK121-AL121</f>
        <v>38</v>
      </c>
      <c r="AK121">
        <v>38</v>
      </c>
      <c r="AM121">
        <f>AN121-AO121</f>
        <v>0</v>
      </c>
      <c r="AP121">
        <f>AQ121-AR121</f>
        <v>0</v>
      </c>
      <c r="AS121">
        <f>AT121-AU121</f>
        <v>0</v>
      </c>
      <c r="AV121">
        <f>AW121-AX121</f>
        <v>0</v>
      </c>
      <c r="AY121">
        <f>AZ121-BA121</f>
        <v>0</v>
      </c>
      <c r="BB121">
        <f>BC121-BD121</f>
        <v>0</v>
      </c>
    </row>
    <row r="122" spans="1:56" x14ac:dyDescent="0.25">
      <c r="A122" t="s">
        <v>70</v>
      </c>
      <c r="B122" s="5" t="s">
        <v>85</v>
      </c>
      <c r="C122" s="5" t="s">
        <v>10</v>
      </c>
      <c r="D122" s="5"/>
      <c r="E122" s="5"/>
      <c r="F122" s="16">
        <v>42627</v>
      </c>
      <c r="G122" s="5" t="s">
        <v>2</v>
      </c>
      <c r="H122" s="5" t="s">
        <v>11</v>
      </c>
      <c r="I122" s="5" t="s">
        <v>83</v>
      </c>
      <c r="J122">
        <v>157</v>
      </c>
      <c r="K122">
        <v>157</v>
      </c>
      <c r="L122">
        <v>157</v>
      </c>
      <c r="M122" s="5">
        <v>157</v>
      </c>
      <c r="N122" s="5">
        <v>157</v>
      </c>
      <c r="O122" s="5">
        <v>157</v>
      </c>
      <c r="P122">
        <f>Q122-R122</f>
        <v>164</v>
      </c>
      <c r="Q122">
        <v>168</v>
      </c>
      <c r="R122">
        <v>4</v>
      </c>
      <c r="S122">
        <f>T122-U122</f>
        <v>168</v>
      </c>
      <c r="T122">
        <v>172</v>
      </c>
      <c r="U122">
        <v>4</v>
      </c>
      <c r="V122">
        <f>W122-X122</f>
        <v>163</v>
      </c>
      <c r="W122">
        <v>166</v>
      </c>
      <c r="X122">
        <v>3</v>
      </c>
      <c r="Y122">
        <v>20</v>
      </c>
      <c r="Z122">
        <v>17</v>
      </c>
      <c r="AA122">
        <v>5</v>
      </c>
      <c r="AB122">
        <f>SUM(Y122:AA122)</f>
        <v>42</v>
      </c>
      <c r="AC122" s="8">
        <f>IF(AB122=0,"",AB122/W122)</f>
        <v>0.25301204819277107</v>
      </c>
      <c r="AD122">
        <f>AE122-AF122</f>
        <v>163</v>
      </c>
      <c r="AE122">
        <v>168</v>
      </c>
      <c r="AF122">
        <v>5</v>
      </c>
      <c r="AG122">
        <f>AH122-AI122</f>
        <v>153</v>
      </c>
      <c r="AH122">
        <v>160</v>
      </c>
      <c r="AI122">
        <v>7</v>
      </c>
      <c r="AJ122">
        <f>AK122-AL122</f>
        <v>158</v>
      </c>
      <c r="AK122">
        <v>173</v>
      </c>
      <c r="AL122">
        <v>15</v>
      </c>
      <c r="AM122">
        <f>AN122-AO122</f>
        <v>157</v>
      </c>
      <c r="AN122">
        <v>168</v>
      </c>
      <c r="AO122">
        <v>11</v>
      </c>
      <c r="AP122">
        <f>AQ122-AR122</f>
        <v>0</v>
      </c>
      <c r="AS122">
        <f>AT122-AU122</f>
        <v>162</v>
      </c>
      <c r="AT122">
        <v>175</v>
      </c>
      <c r="AU122">
        <v>13</v>
      </c>
      <c r="AV122">
        <f>AW122-AX122</f>
        <v>157</v>
      </c>
      <c r="AW122">
        <v>172</v>
      </c>
      <c r="AX122">
        <v>15</v>
      </c>
      <c r="AY122">
        <f>AZ122-BA122</f>
        <v>0</v>
      </c>
      <c r="BB122">
        <f>BC122-BD122</f>
        <v>162</v>
      </c>
      <c r="BC122">
        <v>170</v>
      </c>
      <c r="BD122">
        <v>8</v>
      </c>
    </row>
    <row r="123" spans="1:56" x14ac:dyDescent="0.25">
      <c r="A123" t="s">
        <v>70</v>
      </c>
      <c r="B123" s="5" t="s">
        <v>85</v>
      </c>
      <c r="C123" s="5" t="s">
        <v>10</v>
      </c>
      <c r="D123" s="5"/>
      <c r="E123" s="5"/>
      <c r="F123" s="16">
        <v>42627</v>
      </c>
      <c r="G123" s="5" t="s">
        <v>2</v>
      </c>
      <c r="H123" s="5" t="s">
        <v>11</v>
      </c>
      <c r="I123" s="5" t="s">
        <v>82</v>
      </c>
      <c r="J123">
        <v>116</v>
      </c>
      <c r="K123">
        <v>116</v>
      </c>
      <c r="L123">
        <v>116</v>
      </c>
      <c r="M123" s="5">
        <v>116</v>
      </c>
      <c r="N123" s="5">
        <v>116</v>
      </c>
      <c r="O123" s="5">
        <v>116</v>
      </c>
      <c r="P123">
        <f>Q123-R123</f>
        <v>0</v>
      </c>
      <c r="S123">
        <f>T123-U123</f>
        <v>0</v>
      </c>
      <c r="V123">
        <f>W123-X123</f>
        <v>0</v>
      </c>
      <c r="AB123">
        <f>SUM(Y123:AA123)</f>
        <v>0</v>
      </c>
      <c r="AC123" s="8" t="str">
        <f>IF(AB123=0,"",AB123/W123)</f>
        <v/>
      </c>
      <c r="AD123">
        <f>AE123-AF123</f>
        <v>92</v>
      </c>
      <c r="AE123">
        <v>92</v>
      </c>
      <c r="AG123">
        <f>AH123-AI123</f>
        <v>115</v>
      </c>
      <c r="AH123">
        <v>115</v>
      </c>
      <c r="AJ123">
        <f>AK123-AL123</f>
        <v>115</v>
      </c>
      <c r="AK123">
        <v>115</v>
      </c>
      <c r="AM123">
        <f>AN123-AO123</f>
        <v>113</v>
      </c>
      <c r="AN123">
        <v>113</v>
      </c>
      <c r="AO123">
        <v>0</v>
      </c>
      <c r="AP123">
        <f>AQ123-AR123</f>
        <v>118</v>
      </c>
      <c r="AQ123">
        <v>118</v>
      </c>
      <c r="AR123">
        <v>0</v>
      </c>
      <c r="AS123">
        <f>AT123-AU123</f>
        <v>118</v>
      </c>
      <c r="AT123">
        <v>118</v>
      </c>
      <c r="AU123">
        <v>0</v>
      </c>
      <c r="AV123">
        <f>AW123-AX123</f>
        <v>118</v>
      </c>
      <c r="AW123">
        <v>118</v>
      </c>
      <c r="AX123">
        <v>0</v>
      </c>
      <c r="AY123">
        <f>AZ123-BA123</f>
        <v>0</v>
      </c>
      <c r="BB123">
        <f>BC123-BD123</f>
        <v>123</v>
      </c>
      <c r="BC123">
        <v>123</v>
      </c>
      <c r="BD123">
        <v>0</v>
      </c>
    </row>
    <row r="124" spans="1:56" x14ac:dyDescent="0.25">
      <c r="A124" t="s">
        <v>70</v>
      </c>
      <c r="B124" s="5" t="s">
        <v>85</v>
      </c>
      <c r="C124" s="5" t="s">
        <v>10</v>
      </c>
      <c r="D124" s="5"/>
      <c r="E124" s="5"/>
      <c r="F124" s="16">
        <v>42627</v>
      </c>
      <c r="G124" s="5" t="s">
        <v>2</v>
      </c>
      <c r="H124" s="5" t="s">
        <v>11</v>
      </c>
      <c r="I124" s="5" t="s">
        <v>81</v>
      </c>
      <c r="J124">
        <v>100</v>
      </c>
      <c r="K124">
        <v>100</v>
      </c>
      <c r="L124">
        <v>100</v>
      </c>
      <c r="M124" s="5">
        <v>100</v>
      </c>
      <c r="N124" s="5">
        <v>100</v>
      </c>
      <c r="O124" s="5">
        <v>100</v>
      </c>
      <c r="P124">
        <f>Q124-R124</f>
        <v>51</v>
      </c>
      <c r="Q124">
        <v>51</v>
      </c>
      <c r="S124">
        <f>T124-U124</f>
        <v>101</v>
      </c>
      <c r="T124">
        <v>102</v>
      </c>
      <c r="U124">
        <v>1</v>
      </c>
      <c r="V124">
        <f>W124-X124</f>
        <v>101</v>
      </c>
      <c r="W124">
        <v>102</v>
      </c>
      <c r="X124">
        <v>1</v>
      </c>
      <c r="Y124">
        <v>13</v>
      </c>
      <c r="Z124">
        <v>16</v>
      </c>
      <c r="AA124">
        <v>1</v>
      </c>
      <c r="AB124">
        <f>SUM(Y124:AA124)</f>
        <v>30</v>
      </c>
      <c r="AC124" s="8">
        <f>IF(AB124=0,"",AB124/W124)</f>
        <v>0.29411764705882354</v>
      </c>
      <c r="AD124">
        <f>AE124-AF124</f>
        <v>103</v>
      </c>
      <c r="AE124">
        <v>104</v>
      </c>
      <c r="AF124">
        <v>1</v>
      </c>
      <c r="AG124">
        <f>AH124-AI124</f>
        <v>106</v>
      </c>
      <c r="AH124">
        <v>108</v>
      </c>
      <c r="AI124">
        <v>2</v>
      </c>
      <c r="AJ124">
        <f>AK124-AL124</f>
        <v>108</v>
      </c>
      <c r="AK124">
        <v>110</v>
      </c>
      <c r="AL124">
        <v>2</v>
      </c>
      <c r="AM124">
        <f>AN124-AO124</f>
        <v>111</v>
      </c>
      <c r="AN124">
        <v>113</v>
      </c>
      <c r="AO124">
        <v>2</v>
      </c>
      <c r="AP124">
        <f>AQ124-AR124</f>
        <v>108</v>
      </c>
      <c r="AQ124">
        <v>110</v>
      </c>
      <c r="AR124">
        <v>2</v>
      </c>
      <c r="AS124">
        <f>AT124-AU124</f>
        <v>113</v>
      </c>
      <c r="AT124">
        <v>115</v>
      </c>
      <c r="AU124">
        <v>2</v>
      </c>
      <c r="AV124">
        <f>AW124-AX124</f>
        <v>104</v>
      </c>
      <c r="AW124">
        <v>108</v>
      </c>
      <c r="AX124">
        <v>4</v>
      </c>
      <c r="AY124">
        <f>AZ124-BA124</f>
        <v>0</v>
      </c>
      <c r="BB124">
        <f>BC124-BD124</f>
        <v>104</v>
      </c>
      <c r="BC124">
        <v>112</v>
      </c>
      <c r="BD124">
        <v>8</v>
      </c>
    </row>
    <row r="125" spans="1:56" x14ac:dyDescent="0.25">
      <c r="A125" t="s">
        <v>70</v>
      </c>
      <c r="B125" s="5" t="s">
        <v>77</v>
      </c>
      <c r="C125" s="5" t="s">
        <v>29</v>
      </c>
      <c r="D125" s="5"/>
      <c r="E125" s="5"/>
      <c r="F125" s="16">
        <v>42627</v>
      </c>
      <c r="G125" s="5" t="s">
        <v>3</v>
      </c>
      <c r="H125" s="5" t="s">
        <v>11</v>
      </c>
      <c r="I125" s="5" t="s">
        <v>101</v>
      </c>
      <c r="J125">
        <v>2400</v>
      </c>
      <c r="K125">
        <f>480*5</f>
        <v>2400</v>
      </c>
      <c r="L125" s="2">
        <v>0</v>
      </c>
      <c r="M125" s="5">
        <v>0</v>
      </c>
      <c r="N125" s="5"/>
      <c r="O125" s="5"/>
      <c r="P125">
        <f>Q125-R125</f>
        <v>0</v>
      </c>
      <c r="S125">
        <f>T125-U125</f>
        <v>0</v>
      </c>
      <c r="V125">
        <f>W125-X125</f>
        <v>0</v>
      </c>
      <c r="AB125">
        <f>SUM(Y125:AA125)</f>
        <v>0</v>
      </c>
      <c r="AC125" s="8" t="str">
        <f>IF(AB125=0,"",AB125/W125)</f>
        <v/>
      </c>
      <c r="AD125">
        <f>AE125-AF125</f>
        <v>0</v>
      </c>
      <c r="AG125">
        <f>AH125-AI125</f>
        <v>0</v>
      </c>
      <c r="AJ125">
        <f>AK125-AL125</f>
        <v>0</v>
      </c>
      <c r="AM125">
        <f>AN125-AO125</f>
        <v>0</v>
      </c>
      <c r="AP125">
        <f>AQ125-AR125</f>
        <v>0</v>
      </c>
      <c r="AS125">
        <f>AT125-AU125</f>
        <v>0</v>
      </c>
      <c r="AV125">
        <f>AW125-AX125</f>
        <v>0</v>
      </c>
      <c r="AY125">
        <f>AZ125-BA125</f>
        <v>0</v>
      </c>
      <c r="BB125">
        <f>BC125-BD125</f>
        <v>0</v>
      </c>
    </row>
    <row r="126" spans="1:56" x14ac:dyDescent="0.25">
      <c r="A126" t="s">
        <v>70</v>
      </c>
      <c r="B126" s="5" t="s">
        <v>72</v>
      </c>
      <c r="C126" s="5" t="s">
        <v>10</v>
      </c>
      <c r="D126" s="5"/>
      <c r="E126" s="5"/>
      <c r="F126" s="16">
        <v>42627</v>
      </c>
      <c r="G126" s="5" t="s">
        <v>2</v>
      </c>
      <c r="H126" s="5" t="s">
        <v>13</v>
      </c>
      <c r="I126" s="5" t="s">
        <v>88</v>
      </c>
      <c r="J126">
        <v>304</v>
      </c>
      <c r="K126">
        <v>304</v>
      </c>
      <c r="L126">
        <v>304</v>
      </c>
      <c r="M126" s="5">
        <v>304</v>
      </c>
      <c r="N126" s="5">
        <v>304</v>
      </c>
      <c r="O126" s="5">
        <v>304</v>
      </c>
      <c r="P126">
        <f>Q126-R126</f>
        <v>244</v>
      </c>
      <c r="Q126">
        <v>280</v>
      </c>
      <c r="R126">
        <v>36</v>
      </c>
      <c r="S126">
        <f>T126-U126</f>
        <v>239</v>
      </c>
      <c r="T126">
        <v>277</v>
      </c>
      <c r="U126">
        <v>38</v>
      </c>
      <c r="V126">
        <f>W126-X126</f>
        <v>248</v>
      </c>
      <c r="W126">
        <v>285</v>
      </c>
      <c r="X126">
        <v>37</v>
      </c>
      <c r="Y126">
        <v>23</v>
      </c>
      <c r="Z126">
        <v>22</v>
      </c>
      <c r="AA126">
        <v>5</v>
      </c>
      <c r="AB126">
        <f>SUM(Y126:AA126)</f>
        <v>50</v>
      </c>
      <c r="AC126" s="8">
        <f>IF(AB126=0,"",AB126/W126)</f>
        <v>0.17543859649122806</v>
      </c>
      <c r="AD126">
        <f>AE126-AF126</f>
        <v>248</v>
      </c>
      <c r="AE126">
        <v>285</v>
      </c>
      <c r="AF126">
        <v>37</v>
      </c>
      <c r="AG126">
        <f>AH126-AI126</f>
        <v>241</v>
      </c>
      <c r="AH126">
        <v>273</v>
      </c>
      <c r="AI126">
        <v>32</v>
      </c>
      <c r="AJ126">
        <f>AK126-AL126</f>
        <v>267</v>
      </c>
      <c r="AK126">
        <v>298</v>
      </c>
      <c r="AL126">
        <v>31</v>
      </c>
      <c r="AM126">
        <f>AN126-AO126</f>
        <v>251</v>
      </c>
      <c r="AN126">
        <v>279</v>
      </c>
      <c r="AO126">
        <v>28</v>
      </c>
      <c r="AP126">
        <f>AQ126-AR126</f>
        <v>252</v>
      </c>
      <c r="AQ126">
        <v>283</v>
      </c>
      <c r="AR126">
        <v>31</v>
      </c>
      <c r="AS126">
        <f>AT126-AU126</f>
        <v>258</v>
      </c>
      <c r="AT126">
        <v>299</v>
      </c>
      <c r="AU126">
        <v>41</v>
      </c>
      <c r="AV126">
        <f>AW126-AX126</f>
        <v>262</v>
      </c>
      <c r="AW126">
        <v>303</v>
      </c>
      <c r="AX126">
        <v>41</v>
      </c>
      <c r="AY126">
        <f>AZ126-BA126</f>
        <v>0</v>
      </c>
      <c r="BB126">
        <f>BC126-BD126</f>
        <v>257</v>
      </c>
      <c r="BC126">
        <v>300</v>
      </c>
      <c r="BD126">
        <v>43</v>
      </c>
    </row>
    <row r="127" spans="1:56" x14ac:dyDescent="0.25">
      <c r="A127" t="s">
        <v>70</v>
      </c>
      <c r="B127" s="5" t="s">
        <v>72</v>
      </c>
      <c r="C127" s="5" t="s">
        <v>10</v>
      </c>
      <c r="D127" s="5"/>
      <c r="E127" s="5"/>
      <c r="F127" s="16">
        <v>42627</v>
      </c>
      <c r="G127" s="5" t="s">
        <v>2</v>
      </c>
      <c r="H127" s="5" t="s">
        <v>11</v>
      </c>
      <c r="I127" s="5" t="s">
        <v>86</v>
      </c>
      <c r="J127">
        <v>64</v>
      </c>
      <c r="K127">
        <v>64</v>
      </c>
      <c r="L127">
        <v>64</v>
      </c>
      <c r="M127" s="5">
        <v>64</v>
      </c>
      <c r="N127" s="5">
        <v>64</v>
      </c>
      <c r="O127" s="5">
        <v>64</v>
      </c>
      <c r="P127">
        <f>Q127-R127</f>
        <v>76</v>
      </c>
      <c r="Q127">
        <v>81</v>
      </c>
      <c r="R127">
        <v>5</v>
      </c>
      <c r="S127">
        <f>T127-U127</f>
        <v>75</v>
      </c>
      <c r="T127">
        <v>80</v>
      </c>
      <c r="U127">
        <v>5</v>
      </c>
      <c r="V127">
        <f>W127-X127</f>
        <v>72</v>
      </c>
      <c r="W127">
        <v>77</v>
      </c>
      <c r="X127">
        <v>5</v>
      </c>
      <c r="Y127">
        <v>7</v>
      </c>
      <c r="Z127">
        <v>5</v>
      </c>
      <c r="AA127">
        <v>1</v>
      </c>
      <c r="AB127">
        <f>SUM(Y127:AA127)</f>
        <v>13</v>
      </c>
      <c r="AC127" s="8">
        <f>IF(AB127=0,"",AB127/W127)</f>
        <v>0.16883116883116883</v>
      </c>
      <c r="AD127">
        <f>AE127-AF127</f>
        <v>69</v>
      </c>
      <c r="AE127">
        <v>74</v>
      </c>
      <c r="AF127">
        <v>5</v>
      </c>
      <c r="AG127">
        <f>AH127-AI127</f>
        <v>72</v>
      </c>
      <c r="AH127">
        <v>77</v>
      </c>
      <c r="AI127">
        <v>5</v>
      </c>
      <c r="AJ127">
        <f>AK127-AL127</f>
        <v>75</v>
      </c>
      <c r="AK127">
        <v>80</v>
      </c>
      <c r="AL127">
        <v>5</v>
      </c>
      <c r="AM127">
        <f>AN127-AO127</f>
        <v>70</v>
      </c>
      <c r="AN127">
        <v>75</v>
      </c>
      <c r="AO127">
        <v>5</v>
      </c>
      <c r="AP127">
        <f>AQ127-AR127</f>
        <v>72</v>
      </c>
      <c r="AQ127">
        <v>75</v>
      </c>
      <c r="AR127">
        <v>3</v>
      </c>
      <c r="AS127">
        <f>AT127-AU127</f>
        <v>78</v>
      </c>
      <c r="AT127">
        <v>81</v>
      </c>
      <c r="AU127">
        <v>3</v>
      </c>
      <c r="AV127">
        <f>AW127-AX127</f>
        <v>78</v>
      </c>
      <c r="AW127">
        <v>81</v>
      </c>
      <c r="AX127">
        <v>3</v>
      </c>
      <c r="AY127">
        <f>AZ127-BA127</f>
        <v>0</v>
      </c>
      <c r="BB127">
        <f>BC127-BD127</f>
        <v>79</v>
      </c>
      <c r="BC127">
        <v>82</v>
      </c>
      <c r="BD127">
        <v>3</v>
      </c>
    </row>
    <row r="128" spans="1:56" x14ac:dyDescent="0.25">
      <c r="A128" t="s">
        <v>70</v>
      </c>
      <c r="B128" s="5" t="s">
        <v>72</v>
      </c>
      <c r="C128" s="5" t="s">
        <v>29</v>
      </c>
      <c r="D128" s="5"/>
      <c r="E128" s="5"/>
      <c r="F128" s="16">
        <v>42627</v>
      </c>
      <c r="G128" s="5" t="s">
        <v>3</v>
      </c>
      <c r="H128" s="5" t="s">
        <v>11</v>
      </c>
      <c r="I128" s="5" t="s">
        <v>102</v>
      </c>
      <c r="J128">
        <v>750</v>
      </c>
      <c r="K128">
        <f>124*5</f>
        <v>620</v>
      </c>
      <c r="L128">
        <f>124*5</f>
        <v>620</v>
      </c>
      <c r="M128" s="13">
        <v>600</v>
      </c>
      <c r="N128" s="13">
        <v>600</v>
      </c>
      <c r="O128" s="13">
        <v>600</v>
      </c>
      <c r="P128">
        <f>Q128-R128</f>
        <v>0</v>
      </c>
      <c r="S128">
        <f>T128-U128</f>
        <v>0</v>
      </c>
      <c r="V128">
        <f>W128-X128</f>
        <v>0</v>
      </c>
      <c r="AB128">
        <f>SUM(Y128:AA128)</f>
        <v>0</v>
      </c>
      <c r="AC128" s="8" t="str">
        <f>IF(AB128=0,"",AB128/W128)</f>
        <v/>
      </c>
      <c r="AD128">
        <f>AE128-AF128</f>
        <v>0</v>
      </c>
      <c r="AG128">
        <f>AH128-AI128</f>
        <v>0</v>
      </c>
      <c r="AJ128">
        <f>AK128-AL128</f>
        <v>0</v>
      </c>
      <c r="AM128">
        <f>AN128-AO128</f>
        <v>0</v>
      </c>
      <c r="AP128">
        <f>AQ128-AR128</f>
        <v>0</v>
      </c>
      <c r="AS128">
        <f>AT128-AU128</f>
        <v>0</v>
      </c>
      <c r="AV128">
        <f>AW128-AX128</f>
        <v>0</v>
      </c>
      <c r="AY128">
        <f>AZ128-BA128</f>
        <v>0</v>
      </c>
      <c r="BB128">
        <f>BC128-BD128</f>
        <v>0</v>
      </c>
    </row>
    <row r="129" spans="1:56" x14ac:dyDescent="0.25">
      <c r="A129" t="s">
        <v>70</v>
      </c>
      <c r="B129" s="5" t="s">
        <v>72</v>
      </c>
      <c r="C129" s="5" t="s">
        <v>10</v>
      </c>
      <c r="D129" s="5"/>
      <c r="E129" s="5"/>
      <c r="F129" s="16">
        <v>42627</v>
      </c>
      <c r="G129" s="5" t="s">
        <v>2</v>
      </c>
      <c r="H129" s="5" t="s">
        <v>11</v>
      </c>
      <c r="I129" s="5" t="s">
        <v>87</v>
      </c>
      <c r="J129">
        <v>83</v>
      </c>
      <c r="K129">
        <v>83</v>
      </c>
      <c r="L129">
        <v>83</v>
      </c>
      <c r="M129" s="5">
        <v>83</v>
      </c>
      <c r="N129" s="5">
        <v>83</v>
      </c>
      <c r="O129" s="5">
        <v>83</v>
      </c>
      <c r="P129">
        <f>Q129-R129</f>
        <v>6</v>
      </c>
      <c r="Q129">
        <v>83</v>
      </c>
      <c r="R129">
        <v>77</v>
      </c>
      <c r="S129">
        <f>T129-U129</f>
        <v>6</v>
      </c>
      <c r="T129">
        <v>77</v>
      </c>
      <c r="U129">
        <v>71</v>
      </c>
      <c r="V129">
        <f>W129-X129</f>
        <v>6</v>
      </c>
      <c r="W129">
        <v>80</v>
      </c>
      <c r="X129">
        <v>74</v>
      </c>
      <c r="AB129">
        <f>SUM(Y129:AA129)</f>
        <v>0</v>
      </c>
      <c r="AC129" s="8" t="str">
        <f>IF(AB129=0,"",AB129/W129)</f>
        <v/>
      </c>
      <c r="AD129">
        <f>AE129-AF129</f>
        <v>6</v>
      </c>
      <c r="AE129">
        <v>83</v>
      </c>
      <c r="AF129">
        <v>77</v>
      </c>
      <c r="AG129">
        <f>AH129-AI129</f>
        <v>6</v>
      </c>
      <c r="AH129">
        <v>85</v>
      </c>
      <c r="AI129">
        <v>79</v>
      </c>
      <c r="AJ129">
        <f>AK129-AL129</f>
        <v>6</v>
      </c>
      <c r="AK129">
        <v>83</v>
      </c>
      <c r="AL129">
        <v>77</v>
      </c>
      <c r="AM129">
        <f>AN129-AO129</f>
        <v>6</v>
      </c>
      <c r="AN129">
        <v>82</v>
      </c>
      <c r="AO129">
        <v>76</v>
      </c>
      <c r="AP129">
        <f>AQ129-AR129</f>
        <v>6</v>
      </c>
      <c r="AQ129">
        <v>86</v>
      </c>
      <c r="AR129">
        <v>80</v>
      </c>
      <c r="AS129">
        <f>AT129-AU129</f>
        <v>6</v>
      </c>
      <c r="AT129">
        <v>83</v>
      </c>
      <c r="AU129">
        <v>77</v>
      </c>
      <c r="AV129">
        <f>AW129-AX129</f>
        <v>6</v>
      </c>
      <c r="AW129">
        <v>85</v>
      </c>
      <c r="AX129">
        <v>79</v>
      </c>
      <c r="AY129">
        <f>AZ129-BA129</f>
        <v>0</v>
      </c>
      <c r="BB129">
        <f>BC129-BD129</f>
        <v>5</v>
      </c>
      <c r="BC129">
        <v>88</v>
      </c>
      <c r="BD129">
        <v>83</v>
      </c>
    </row>
    <row r="130" spans="1:56" x14ac:dyDescent="0.25">
      <c r="A130" t="s">
        <v>70</v>
      </c>
      <c r="B130" s="5" t="s">
        <v>73</v>
      </c>
      <c r="C130" s="5" t="s">
        <v>10</v>
      </c>
      <c r="D130" s="5"/>
      <c r="E130" s="5"/>
      <c r="F130" s="16">
        <v>42627</v>
      </c>
      <c r="G130" s="5" t="s">
        <v>16</v>
      </c>
      <c r="H130" s="5" t="s">
        <v>13</v>
      </c>
      <c r="I130" s="5" t="s">
        <v>312</v>
      </c>
      <c r="J130">
        <v>0</v>
      </c>
      <c r="K130">
        <v>0</v>
      </c>
      <c r="L130">
        <v>500</v>
      </c>
      <c r="M130" s="5">
        <v>500</v>
      </c>
      <c r="N130" s="5">
        <v>500</v>
      </c>
      <c r="O130" s="5">
        <v>500</v>
      </c>
      <c r="P130">
        <f>Q130-R130</f>
        <v>0</v>
      </c>
      <c r="S130">
        <f>T130-U130</f>
        <v>0</v>
      </c>
      <c r="V130">
        <f>W130-X130</f>
        <v>0</v>
      </c>
      <c r="AB130">
        <f>SUM(Y130:AA130)</f>
        <v>0</v>
      </c>
      <c r="AC130" s="8" t="str">
        <f>IF(AB130=0,"",AB130/W130)</f>
        <v/>
      </c>
      <c r="AD130">
        <f>AE130-AF130</f>
        <v>0</v>
      </c>
      <c r="AG130">
        <f>AH130-AI130</f>
        <v>0</v>
      </c>
      <c r="AJ130">
        <f>AK130-AL130</f>
        <v>0</v>
      </c>
      <c r="AM130">
        <f>AN130-AO130</f>
        <v>0</v>
      </c>
      <c r="AP130">
        <f>AQ130-AR130</f>
        <v>0</v>
      </c>
      <c r="AS130">
        <f>AT130-AU130</f>
        <v>294</v>
      </c>
      <c r="AT130">
        <v>294</v>
      </c>
      <c r="AV130">
        <f>AW130-AX130</f>
        <v>360</v>
      </c>
      <c r="AW130">
        <v>360</v>
      </c>
      <c r="AY130">
        <f>AZ130-BA130</f>
        <v>346</v>
      </c>
      <c r="AZ130">
        <v>346</v>
      </c>
      <c r="BB130">
        <f>BC130-BD130</f>
        <v>359</v>
      </c>
      <c r="BC130">
        <v>359</v>
      </c>
    </row>
    <row r="131" spans="1:56" x14ac:dyDescent="0.25">
      <c r="A131" t="s">
        <v>70</v>
      </c>
      <c r="B131" s="5" t="s">
        <v>73</v>
      </c>
      <c r="C131" s="5" t="s">
        <v>10</v>
      </c>
      <c r="D131" s="5"/>
      <c r="E131" s="5"/>
      <c r="F131" s="16">
        <v>42627</v>
      </c>
      <c r="G131" s="5" t="s">
        <v>2</v>
      </c>
      <c r="H131" s="5" t="s">
        <v>11</v>
      </c>
      <c r="I131" s="5" t="s">
        <v>89</v>
      </c>
      <c r="J131">
        <v>94</v>
      </c>
      <c r="K131">
        <v>94</v>
      </c>
      <c r="L131">
        <v>94</v>
      </c>
      <c r="M131" s="5">
        <v>94</v>
      </c>
      <c r="N131" s="5">
        <v>94</v>
      </c>
      <c r="O131" s="5">
        <v>94</v>
      </c>
      <c r="P131">
        <f>Q131-R131</f>
        <v>67</v>
      </c>
      <c r="Q131">
        <v>90</v>
      </c>
      <c r="R131">
        <v>23</v>
      </c>
      <c r="S131">
        <f>T131-U131</f>
        <v>60</v>
      </c>
      <c r="T131">
        <v>86</v>
      </c>
      <c r="U131">
        <v>26</v>
      </c>
      <c r="V131">
        <f>W131-X131</f>
        <v>65</v>
      </c>
      <c r="W131">
        <v>95</v>
      </c>
      <c r="X131">
        <v>30</v>
      </c>
      <c r="Y131">
        <v>8</v>
      </c>
      <c r="Z131">
        <v>3</v>
      </c>
      <c r="AA131">
        <v>2</v>
      </c>
      <c r="AB131">
        <f>SUM(Y131:AA131)</f>
        <v>13</v>
      </c>
      <c r="AC131" s="8">
        <f>IF(AB131=0,"",AB131/W131)</f>
        <v>0.1368421052631579</v>
      </c>
      <c r="AD131">
        <f>AE131-AF131</f>
        <v>63</v>
      </c>
      <c r="AE131">
        <v>94</v>
      </c>
      <c r="AF131">
        <v>31</v>
      </c>
      <c r="AG131">
        <f>AH131-AI131</f>
        <v>65</v>
      </c>
      <c r="AH131">
        <v>94</v>
      </c>
      <c r="AI131">
        <v>29</v>
      </c>
      <c r="AJ131">
        <f>AK131-AL131</f>
        <v>59</v>
      </c>
      <c r="AK131">
        <v>91</v>
      </c>
      <c r="AL131">
        <v>32</v>
      </c>
      <c r="AM131">
        <f>AN131-AO131</f>
        <v>58</v>
      </c>
      <c r="AN131">
        <v>95</v>
      </c>
      <c r="AO131">
        <v>37</v>
      </c>
      <c r="AP131">
        <f>AQ131-AR131</f>
        <v>54</v>
      </c>
      <c r="AQ131">
        <v>94</v>
      </c>
      <c r="AR131">
        <v>40</v>
      </c>
      <c r="AS131">
        <f>AT131-AU131</f>
        <v>53</v>
      </c>
      <c r="AT131">
        <v>94</v>
      </c>
      <c r="AU131">
        <v>41</v>
      </c>
      <c r="AV131">
        <f>AW131-AX131</f>
        <v>56</v>
      </c>
      <c r="AW131">
        <v>96</v>
      </c>
      <c r="AX131">
        <v>40</v>
      </c>
      <c r="AY131">
        <f>AZ131-BA131</f>
        <v>0</v>
      </c>
      <c r="BB131">
        <f>BC131-BD131</f>
        <v>57</v>
      </c>
      <c r="BC131">
        <v>98</v>
      </c>
      <c r="BD131">
        <v>41</v>
      </c>
    </row>
    <row r="132" spans="1:56" x14ac:dyDescent="0.25">
      <c r="A132" t="s">
        <v>70</v>
      </c>
      <c r="B132" s="5" t="s">
        <v>73</v>
      </c>
      <c r="C132" s="5" t="s">
        <v>29</v>
      </c>
      <c r="D132" s="5"/>
      <c r="E132" s="5"/>
      <c r="F132" s="16">
        <v>42627</v>
      </c>
      <c r="G132" s="5" t="s">
        <v>2</v>
      </c>
      <c r="H132" s="5" t="s">
        <v>11</v>
      </c>
      <c r="I132" s="5" t="s">
        <v>335</v>
      </c>
      <c r="J132">
        <v>0</v>
      </c>
      <c r="K132" s="5">
        <v>0</v>
      </c>
      <c r="L132" s="5">
        <v>0</v>
      </c>
      <c r="M132" s="5">
        <v>0</v>
      </c>
      <c r="N132">
        <v>400</v>
      </c>
      <c r="O132">
        <v>400</v>
      </c>
      <c r="AC132" s="8"/>
      <c r="AS132">
        <f>AT132-AU132</f>
        <v>0</v>
      </c>
      <c r="AV132">
        <f>AW132-AX132</f>
        <v>0</v>
      </c>
      <c r="AY132">
        <f>AZ132-BA132</f>
        <v>0</v>
      </c>
      <c r="BB132">
        <f>BC132-BD132</f>
        <v>0</v>
      </c>
    </row>
    <row r="133" spans="1:56" x14ac:dyDescent="0.25">
      <c r="A133" t="s">
        <v>70</v>
      </c>
      <c r="B133" s="5" t="s">
        <v>73</v>
      </c>
      <c r="C133" s="5" t="s">
        <v>10</v>
      </c>
      <c r="D133" s="5"/>
      <c r="E133" s="5"/>
      <c r="F133" s="16">
        <v>42627</v>
      </c>
      <c r="G133" s="5" t="s">
        <v>16</v>
      </c>
      <c r="H133" s="5" t="s">
        <v>13</v>
      </c>
      <c r="I133" s="5" t="s">
        <v>90</v>
      </c>
      <c r="J133">
        <v>960</v>
      </c>
      <c r="K133">
        <v>960</v>
      </c>
      <c r="L133" s="11">
        <v>290</v>
      </c>
      <c r="M133" s="5">
        <v>290</v>
      </c>
      <c r="N133" s="5">
        <v>290</v>
      </c>
      <c r="O133" s="5">
        <v>290</v>
      </c>
      <c r="P133">
        <f>Q133-R133</f>
        <v>722</v>
      </c>
      <c r="Q133">
        <v>722</v>
      </c>
      <c r="S133">
        <f>T133-U133</f>
        <v>737</v>
      </c>
      <c r="T133">
        <v>737</v>
      </c>
      <c r="V133">
        <f>W133-X133</f>
        <v>696</v>
      </c>
      <c r="W133">
        <v>696</v>
      </c>
      <c r="AB133">
        <f>SUM(Y133:AA133)</f>
        <v>0</v>
      </c>
      <c r="AC133" s="8" t="str">
        <f>IF(AB133=0,"",AB133/W133)</f>
        <v/>
      </c>
      <c r="AD133">
        <f>AE133-AF133</f>
        <v>491</v>
      </c>
      <c r="AE133">
        <v>491</v>
      </c>
      <c r="AG133">
        <f>AH133-AI133</f>
        <v>425</v>
      </c>
      <c r="AH133">
        <v>425</v>
      </c>
      <c r="AJ133">
        <f>AK133-AL133</f>
        <v>392</v>
      </c>
      <c r="AK133">
        <v>392</v>
      </c>
      <c r="AM133">
        <f>AN133-AO133</f>
        <v>321</v>
      </c>
      <c r="AN133">
        <v>321</v>
      </c>
      <c r="AP133">
        <f>AQ133-AR133</f>
        <v>340</v>
      </c>
      <c r="AQ133">
        <v>340</v>
      </c>
      <c r="AS133">
        <f>AT133-AU133</f>
        <v>0</v>
      </c>
      <c r="AV133">
        <f>AW133-AX133</f>
        <v>0</v>
      </c>
      <c r="AY133">
        <f>AZ133-BA133</f>
        <v>0</v>
      </c>
      <c r="BB133">
        <f>BC133-BD133</f>
        <v>0</v>
      </c>
    </row>
    <row r="134" spans="1:56" x14ac:dyDescent="0.25">
      <c r="A134" t="s">
        <v>70</v>
      </c>
      <c r="B134" s="5" t="s">
        <v>74</v>
      </c>
      <c r="C134" s="5" t="s">
        <v>10</v>
      </c>
      <c r="D134" s="5"/>
      <c r="E134" s="5"/>
      <c r="F134" s="16">
        <v>42627</v>
      </c>
      <c r="G134" s="5" t="s">
        <v>2</v>
      </c>
      <c r="H134" s="5" t="s">
        <v>13</v>
      </c>
      <c r="I134" s="5" t="s">
        <v>91</v>
      </c>
      <c r="J134">
        <v>196</v>
      </c>
      <c r="K134">
        <v>196</v>
      </c>
      <c r="L134">
        <v>196</v>
      </c>
      <c r="M134" s="5">
        <v>196</v>
      </c>
      <c r="N134" s="5">
        <v>196</v>
      </c>
      <c r="O134" s="5">
        <v>196</v>
      </c>
      <c r="P134">
        <f>Q134-R134</f>
        <v>223</v>
      </c>
      <c r="Q134">
        <v>223</v>
      </c>
      <c r="S134">
        <f>T134-U134</f>
        <v>223</v>
      </c>
      <c r="T134">
        <v>224</v>
      </c>
      <c r="U134">
        <v>1</v>
      </c>
      <c r="V134">
        <f>W134-X134</f>
        <v>208</v>
      </c>
      <c r="W134">
        <v>209</v>
      </c>
      <c r="X134">
        <v>1</v>
      </c>
      <c r="Y134">
        <v>36</v>
      </c>
      <c r="Z134">
        <v>28</v>
      </c>
      <c r="AA134">
        <v>3</v>
      </c>
      <c r="AB134">
        <f>SUM(Y134:AA134)</f>
        <v>67</v>
      </c>
      <c r="AC134" s="8">
        <f>IF(AB134=0,"",AB134/W134)</f>
        <v>0.32057416267942584</v>
      </c>
      <c r="AD134">
        <f>AE134-AF134</f>
        <v>211</v>
      </c>
      <c r="AE134">
        <v>212</v>
      </c>
      <c r="AF134">
        <v>1</v>
      </c>
      <c r="AG134">
        <f>AH134-AI134</f>
        <v>213</v>
      </c>
      <c r="AH134">
        <v>214</v>
      </c>
      <c r="AI134">
        <v>1</v>
      </c>
      <c r="AJ134">
        <f>AK134-AL134</f>
        <v>206</v>
      </c>
      <c r="AK134">
        <v>207</v>
      </c>
      <c r="AL134">
        <v>1</v>
      </c>
      <c r="AM134">
        <f>AN134-AO134</f>
        <v>207</v>
      </c>
      <c r="AN134">
        <v>208</v>
      </c>
      <c r="AO134">
        <v>1</v>
      </c>
      <c r="AP134">
        <f>AQ134-AR134</f>
        <v>197</v>
      </c>
      <c r="AQ134">
        <v>198</v>
      </c>
      <c r="AR134">
        <v>1</v>
      </c>
      <c r="AS134">
        <f>AT134-AU134</f>
        <v>204</v>
      </c>
      <c r="AT134">
        <v>205</v>
      </c>
      <c r="AU134">
        <v>1</v>
      </c>
      <c r="AV134">
        <f>AW134-AX134</f>
        <v>204</v>
      </c>
      <c r="AW134">
        <v>204</v>
      </c>
      <c r="AX134">
        <v>0</v>
      </c>
      <c r="AY134">
        <f>AZ134-BA134</f>
        <v>0</v>
      </c>
      <c r="BB134">
        <f>BC134-BD134</f>
        <v>206</v>
      </c>
      <c r="BC134">
        <v>206</v>
      </c>
      <c r="BD134">
        <v>0</v>
      </c>
    </row>
    <row r="135" spans="1:56" x14ac:dyDescent="0.25">
      <c r="A135" t="s">
        <v>70</v>
      </c>
      <c r="B135" s="5" t="s">
        <v>74</v>
      </c>
      <c r="C135" s="5" t="s">
        <v>29</v>
      </c>
      <c r="D135" s="5" t="s">
        <v>326</v>
      </c>
      <c r="E135" s="5"/>
      <c r="F135" s="16">
        <v>42627</v>
      </c>
      <c r="G135" s="5" t="s">
        <v>2</v>
      </c>
      <c r="H135" s="5" t="s">
        <v>13</v>
      </c>
      <c r="I135" s="5" t="s">
        <v>91</v>
      </c>
      <c r="J135">
        <v>182</v>
      </c>
      <c r="K135">
        <v>182</v>
      </c>
      <c r="L135">
        <v>182</v>
      </c>
      <c r="M135" s="5">
        <v>182</v>
      </c>
      <c r="N135" s="5">
        <v>182</v>
      </c>
      <c r="O135" s="5">
        <v>182</v>
      </c>
      <c r="P135">
        <f>Q135-R135</f>
        <v>0</v>
      </c>
      <c r="S135">
        <f>T135-U135</f>
        <v>0</v>
      </c>
      <c r="V135">
        <f>W135-X135</f>
        <v>0</v>
      </c>
      <c r="AB135">
        <f>SUM(Y135:AA135)</f>
        <v>0</v>
      </c>
      <c r="AC135" s="8" t="str">
        <f>IF(AB135=0,"",AB135/W135)</f>
        <v/>
      </c>
      <c r="AD135">
        <f>AE135-AF135</f>
        <v>0</v>
      </c>
      <c r="AG135">
        <f>AH135-AI135</f>
        <v>0</v>
      </c>
      <c r="AJ135">
        <f>AK135-AL135</f>
        <v>0</v>
      </c>
      <c r="AM135">
        <f>AN135-AO135</f>
        <v>0</v>
      </c>
      <c r="AP135">
        <f>AQ135-AR135</f>
        <v>0</v>
      </c>
      <c r="AS135">
        <f>AT135-AU135</f>
        <v>0</v>
      </c>
      <c r="AV135">
        <f>AW135-AX135</f>
        <v>0</v>
      </c>
      <c r="AY135">
        <f>AZ135-BA135</f>
        <v>0</v>
      </c>
      <c r="BB135">
        <f>BC135-BD135</f>
        <v>0</v>
      </c>
    </row>
    <row r="136" spans="1:56" x14ac:dyDescent="0.25">
      <c r="A136" t="s">
        <v>70</v>
      </c>
      <c r="B136" s="5" t="s">
        <v>75</v>
      </c>
      <c r="C136" s="5" t="s">
        <v>10</v>
      </c>
      <c r="D136" s="5"/>
      <c r="E136" s="5" t="s">
        <v>330</v>
      </c>
      <c r="F136" s="16">
        <v>42627</v>
      </c>
      <c r="G136" s="5" t="s">
        <v>2</v>
      </c>
      <c r="H136" s="5" t="s">
        <v>13</v>
      </c>
      <c r="I136" s="5" t="s">
        <v>96</v>
      </c>
      <c r="J136">
        <v>590</v>
      </c>
      <c r="K136">
        <v>590</v>
      </c>
      <c r="L136">
        <v>590</v>
      </c>
      <c r="M136" s="5">
        <v>590</v>
      </c>
      <c r="N136" s="5">
        <v>590</v>
      </c>
      <c r="O136" s="5">
        <v>590</v>
      </c>
      <c r="P136">
        <f>Q136-R136</f>
        <v>540</v>
      </c>
      <c r="Q136">
        <v>540</v>
      </c>
      <c r="S136">
        <f>T136-U136</f>
        <v>518</v>
      </c>
      <c r="T136">
        <v>518</v>
      </c>
      <c r="V136">
        <f>W136-X136</f>
        <v>540</v>
      </c>
      <c r="W136">
        <v>540</v>
      </c>
      <c r="Y136">
        <v>52</v>
      </c>
      <c r="Z136">
        <v>38</v>
      </c>
      <c r="AA136">
        <v>6</v>
      </c>
      <c r="AB136">
        <f>SUM(Y136:AA136)</f>
        <v>96</v>
      </c>
      <c r="AC136" s="8">
        <f>IF(AB136=0,"",AB136/W136)</f>
        <v>0.17777777777777778</v>
      </c>
      <c r="AD136">
        <f>AE136-AF136</f>
        <v>550</v>
      </c>
      <c r="AE136">
        <v>550</v>
      </c>
      <c r="AG136">
        <f>AH136-AI136</f>
        <v>540</v>
      </c>
      <c r="AH136">
        <v>544</v>
      </c>
      <c r="AI136">
        <v>4</v>
      </c>
      <c r="AJ136">
        <f>AK136-AL136</f>
        <v>527</v>
      </c>
      <c r="AK136">
        <v>534</v>
      </c>
      <c r="AL136">
        <v>7</v>
      </c>
      <c r="AM136">
        <f>AN136-AO136</f>
        <v>547</v>
      </c>
      <c r="AN136">
        <v>551</v>
      </c>
      <c r="AO136">
        <v>4</v>
      </c>
      <c r="AP136">
        <f>AQ136-AR136</f>
        <v>537</v>
      </c>
      <c r="AQ136">
        <v>548</v>
      </c>
      <c r="AR136">
        <v>11</v>
      </c>
      <c r="AS136">
        <f>AT136-AU136</f>
        <v>562</v>
      </c>
      <c r="AT136">
        <v>573</v>
      </c>
      <c r="AU136">
        <v>11</v>
      </c>
      <c r="AV136">
        <f>AW136-AX136</f>
        <v>563</v>
      </c>
      <c r="AW136">
        <v>568</v>
      </c>
      <c r="AX136">
        <v>5</v>
      </c>
      <c r="AY136">
        <f>AZ136-BA136</f>
        <v>0</v>
      </c>
      <c r="BB136">
        <f>BC136-BD136</f>
        <v>563</v>
      </c>
      <c r="BC136">
        <v>567</v>
      </c>
      <c r="BD136">
        <v>4</v>
      </c>
    </row>
    <row r="137" spans="1:56" x14ac:dyDescent="0.25">
      <c r="A137" t="s">
        <v>70</v>
      </c>
      <c r="B137" s="5" t="s">
        <v>75</v>
      </c>
      <c r="C137" s="5" t="s">
        <v>10</v>
      </c>
      <c r="D137" s="5"/>
      <c r="E137" s="5"/>
      <c r="F137" s="16">
        <v>42627</v>
      </c>
      <c r="G137" s="5" t="s">
        <v>16</v>
      </c>
      <c r="H137" s="5" t="s">
        <v>13</v>
      </c>
      <c r="I137" s="5" t="s">
        <v>95</v>
      </c>
      <c r="J137">
        <v>800</v>
      </c>
      <c r="K137">
        <v>800</v>
      </c>
      <c r="L137" s="11">
        <v>500</v>
      </c>
      <c r="M137" s="13">
        <v>450</v>
      </c>
      <c r="N137" s="13">
        <v>500</v>
      </c>
      <c r="O137" s="13">
        <v>500</v>
      </c>
      <c r="P137">
        <f>Q137-R137</f>
        <v>661</v>
      </c>
      <c r="Q137">
        <v>661</v>
      </c>
      <c r="S137">
        <f>T137-U137</f>
        <v>709</v>
      </c>
      <c r="T137">
        <v>709</v>
      </c>
      <c r="V137">
        <f>W137-X137</f>
        <v>730</v>
      </c>
      <c r="W137">
        <v>730</v>
      </c>
      <c r="AB137">
        <f>SUM(Y137:AA137)</f>
        <v>0</v>
      </c>
      <c r="AC137" s="8" t="str">
        <f>IF(AB137=0,"",AB137/W137)</f>
        <v/>
      </c>
      <c r="AD137">
        <f>AE137-AF137</f>
        <v>691</v>
      </c>
      <c r="AE137">
        <v>691</v>
      </c>
      <c r="AG137">
        <f>AH137-AI137</f>
        <v>651</v>
      </c>
      <c r="AH137">
        <v>651</v>
      </c>
      <c r="AJ137">
        <f>AK137-AL137</f>
        <v>617</v>
      </c>
      <c r="AK137">
        <v>617</v>
      </c>
      <c r="AM137">
        <f>AN137-AO137</f>
        <v>537</v>
      </c>
      <c r="AN137">
        <v>537</v>
      </c>
      <c r="AP137">
        <f>AQ137-AR137</f>
        <v>506</v>
      </c>
      <c r="AQ137">
        <v>506</v>
      </c>
      <c r="AS137">
        <f>AT137-AU137</f>
        <v>426</v>
      </c>
      <c r="AT137">
        <v>426</v>
      </c>
      <c r="AV137">
        <f>AW137-AX137</f>
        <v>416</v>
      </c>
      <c r="AW137">
        <v>416</v>
      </c>
      <c r="AY137">
        <f>AZ137-BA137</f>
        <v>383</v>
      </c>
      <c r="AZ137">
        <v>383</v>
      </c>
      <c r="BB137">
        <f>BC137-BD137</f>
        <v>388</v>
      </c>
      <c r="BC137">
        <v>388</v>
      </c>
    </row>
    <row r="138" spans="1:56" x14ac:dyDescent="0.25">
      <c r="A138" t="s">
        <v>70</v>
      </c>
      <c r="B138" s="5" t="s">
        <v>75</v>
      </c>
      <c r="C138" s="5" t="s">
        <v>10</v>
      </c>
      <c r="D138" s="5"/>
      <c r="E138" s="5"/>
      <c r="F138" s="16">
        <v>42627</v>
      </c>
      <c r="G138" s="5" t="s">
        <v>2</v>
      </c>
      <c r="H138" s="5" t="s">
        <v>11</v>
      </c>
      <c r="I138" s="5" t="s">
        <v>93</v>
      </c>
      <c r="J138">
        <v>240</v>
      </c>
      <c r="K138">
        <v>240</v>
      </c>
      <c r="L138">
        <v>240</v>
      </c>
      <c r="M138" s="5">
        <v>240</v>
      </c>
      <c r="N138" s="5">
        <v>110</v>
      </c>
      <c r="O138" s="5">
        <v>360</v>
      </c>
      <c r="P138">
        <f>Q138-R138</f>
        <v>202</v>
      </c>
      <c r="Q138">
        <v>223</v>
      </c>
      <c r="R138">
        <v>21</v>
      </c>
      <c r="S138">
        <f>T138-U138</f>
        <v>200</v>
      </c>
      <c r="T138">
        <v>226</v>
      </c>
      <c r="U138">
        <v>26</v>
      </c>
      <c r="V138">
        <f>W138-X138</f>
        <v>187</v>
      </c>
      <c r="W138">
        <v>215</v>
      </c>
      <c r="X138">
        <v>28</v>
      </c>
      <c r="Y138">
        <v>20</v>
      </c>
      <c r="Z138">
        <v>11</v>
      </c>
      <c r="AA138">
        <v>1</v>
      </c>
      <c r="AB138">
        <f>SUM(Y138:AA138)</f>
        <v>32</v>
      </c>
      <c r="AC138" s="8">
        <f>IF(AB138=0,"",AB138/W138)</f>
        <v>0.14883720930232558</v>
      </c>
      <c r="AD138">
        <f>AE138-AF138</f>
        <v>191</v>
      </c>
      <c r="AE138">
        <v>224</v>
      </c>
      <c r="AF138">
        <v>33</v>
      </c>
      <c r="AG138">
        <f>AH138-AI138</f>
        <v>195</v>
      </c>
      <c r="AH138">
        <v>227</v>
      </c>
      <c r="AI138">
        <v>32</v>
      </c>
      <c r="AJ138">
        <f>AK138-AL138</f>
        <v>199</v>
      </c>
      <c r="AK138">
        <v>237</v>
      </c>
      <c r="AL138">
        <v>38</v>
      </c>
      <c r="AM138">
        <f>AN138-AO138</f>
        <v>204</v>
      </c>
      <c r="AN138">
        <v>241</v>
      </c>
      <c r="AO138">
        <v>37</v>
      </c>
      <c r="AP138">
        <f>AQ138-AR138</f>
        <v>266</v>
      </c>
      <c r="AQ138">
        <v>311</v>
      </c>
      <c r="AR138">
        <v>45</v>
      </c>
      <c r="AS138">
        <f>AT138-AU138</f>
        <v>300</v>
      </c>
      <c r="AT138">
        <v>352</v>
      </c>
      <c r="AU138">
        <v>52</v>
      </c>
      <c r="AV138">
        <f>AW138-AX138</f>
        <v>298</v>
      </c>
      <c r="AW138">
        <v>346</v>
      </c>
      <c r="AX138">
        <v>48</v>
      </c>
      <c r="AY138">
        <f>AZ138-BA138</f>
        <v>0</v>
      </c>
      <c r="BB138">
        <f>BC138-BD138</f>
        <v>304</v>
      </c>
      <c r="BC138">
        <v>355</v>
      </c>
      <c r="BD138">
        <v>51</v>
      </c>
    </row>
    <row r="139" spans="1:56" x14ac:dyDescent="0.25">
      <c r="A139" t="s">
        <v>70</v>
      </c>
      <c r="B139" s="5" t="s">
        <v>75</v>
      </c>
      <c r="C139" s="5" t="s">
        <v>10</v>
      </c>
      <c r="D139" s="5"/>
      <c r="E139" s="5"/>
      <c r="F139" s="16">
        <v>42627</v>
      </c>
      <c r="G139" s="5" t="s">
        <v>2</v>
      </c>
      <c r="H139" s="5" t="s">
        <v>11</v>
      </c>
      <c r="I139" s="5" t="s">
        <v>94</v>
      </c>
      <c r="J139">
        <v>213</v>
      </c>
      <c r="K139">
        <v>213</v>
      </c>
      <c r="L139">
        <v>213</v>
      </c>
      <c r="M139" s="5">
        <v>213</v>
      </c>
      <c r="N139" s="5">
        <v>213</v>
      </c>
      <c r="O139" s="5">
        <v>213</v>
      </c>
      <c r="P139">
        <f>Q139-R139</f>
        <v>227</v>
      </c>
      <c r="Q139">
        <v>228</v>
      </c>
      <c r="R139">
        <v>1</v>
      </c>
      <c r="S139">
        <f>T139-U139</f>
        <v>224</v>
      </c>
      <c r="T139">
        <v>225</v>
      </c>
      <c r="U139">
        <v>1</v>
      </c>
      <c r="V139">
        <f>W139-X139</f>
        <v>224</v>
      </c>
      <c r="W139">
        <v>225</v>
      </c>
      <c r="X139">
        <v>1</v>
      </c>
      <c r="Y139">
        <v>28</v>
      </c>
      <c r="Z139">
        <v>38</v>
      </c>
      <c r="AA139">
        <v>4</v>
      </c>
      <c r="AB139">
        <f>SUM(Y139:AA139)</f>
        <v>70</v>
      </c>
      <c r="AC139" s="8">
        <f>IF(AB139=0,"",AB139/W139)</f>
        <v>0.31111111111111112</v>
      </c>
      <c r="AD139">
        <f>AE139-AF139</f>
        <v>219</v>
      </c>
      <c r="AE139">
        <v>220</v>
      </c>
      <c r="AF139">
        <v>1</v>
      </c>
      <c r="AG139">
        <f>AH139-AI139</f>
        <v>217</v>
      </c>
      <c r="AH139">
        <v>218</v>
      </c>
      <c r="AI139">
        <v>1</v>
      </c>
      <c r="AJ139">
        <f>AK139-AL139</f>
        <v>219</v>
      </c>
      <c r="AK139">
        <v>220</v>
      </c>
      <c r="AL139">
        <v>1</v>
      </c>
      <c r="AM139">
        <f>AN139-AO139</f>
        <v>216</v>
      </c>
      <c r="AN139">
        <v>217</v>
      </c>
      <c r="AO139">
        <v>1</v>
      </c>
      <c r="AP139">
        <f>AQ139-AR139</f>
        <v>201</v>
      </c>
      <c r="AQ139">
        <v>215</v>
      </c>
      <c r="AR139">
        <v>14</v>
      </c>
      <c r="AS139">
        <f>AT139-AU139</f>
        <v>222</v>
      </c>
      <c r="AT139">
        <v>222</v>
      </c>
      <c r="AU139">
        <v>0</v>
      </c>
      <c r="AV139">
        <f>AW139-AX139</f>
        <v>222</v>
      </c>
      <c r="AW139">
        <v>222</v>
      </c>
      <c r="AX139">
        <v>0</v>
      </c>
      <c r="AY139">
        <f>AZ139-BA139</f>
        <v>0</v>
      </c>
      <c r="BB139">
        <f>BC139-BD139</f>
        <v>210</v>
      </c>
      <c r="BC139">
        <v>224</v>
      </c>
      <c r="BD139">
        <v>14</v>
      </c>
    </row>
    <row r="140" spans="1:56" x14ac:dyDescent="0.25">
      <c r="A140" t="s">
        <v>70</v>
      </c>
      <c r="B140" s="5" t="s">
        <v>75</v>
      </c>
      <c r="C140" s="5" t="s">
        <v>10</v>
      </c>
      <c r="D140" s="5"/>
      <c r="E140" s="5"/>
      <c r="F140" s="16">
        <v>42627</v>
      </c>
      <c r="G140" s="5" t="s">
        <v>2</v>
      </c>
      <c r="H140" s="5" t="s">
        <v>11</v>
      </c>
      <c r="I140" s="5" t="s">
        <v>92</v>
      </c>
      <c r="J140">
        <v>80</v>
      </c>
      <c r="K140">
        <v>80</v>
      </c>
      <c r="L140">
        <v>80</v>
      </c>
      <c r="M140" s="5">
        <v>80</v>
      </c>
      <c r="N140" s="5">
        <v>80</v>
      </c>
      <c r="O140" s="5">
        <v>80</v>
      </c>
      <c r="P140">
        <f>Q140-R140</f>
        <v>86</v>
      </c>
      <c r="Q140">
        <v>89</v>
      </c>
      <c r="R140">
        <v>3</v>
      </c>
      <c r="S140">
        <f>T140-U140</f>
        <v>84</v>
      </c>
      <c r="T140">
        <v>87</v>
      </c>
      <c r="U140">
        <v>3</v>
      </c>
      <c r="V140">
        <f>W140-X140</f>
        <v>80</v>
      </c>
      <c r="W140">
        <v>83</v>
      </c>
      <c r="X140">
        <v>3</v>
      </c>
      <c r="Y140">
        <v>10</v>
      </c>
      <c r="Z140">
        <v>11</v>
      </c>
      <c r="AA140">
        <v>4</v>
      </c>
      <c r="AB140">
        <f>SUM(Y140:AA140)</f>
        <v>25</v>
      </c>
      <c r="AC140" s="8">
        <f>IF(AB140=0,"",AB140/W140)</f>
        <v>0.30120481927710846</v>
      </c>
      <c r="AD140">
        <f>AE140-AF140</f>
        <v>84</v>
      </c>
      <c r="AE140">
        <v>87</v>
      </c>
      <c r="AF140">
        <v>3</v>
      </c>
      <c r="AG140">
        <f>AH140-AI140</f>
        <v>84</v>
      </c>
      <c r="AH140">
        <v>87</v>
      </c>
      <c r="AI140">
        <v>3</v>
      </c>
      <c r="AJ140">
        <f>AK140-AL140</f>
        <v>88</v>
      </c>
      <c r="AK140">
        <v>88</v>
      </c>
      <c r="AL140">
        <v>0</v>
      </c>
      <c r="AM140">
        <f>AN140-AO140</f>
        <v>87</v>
      </c>
      <c r="AN140">
        <v>87</v>
      </c>
      <c r="AO140">
        <v>0</v>
      </c>
      <c r="AP140">
        <f>AQ140-AR140</f>
        <v>87</v>
      </c>
      <c r="AQ140">
        <v>88</v>
      </c>
      <c r="AR140">
        <v>1</v>
      </c>
      <c r="AS140">
        <f>AT140-AU140</f>
        <v>88</v>
      </c>
      <c r="AT140">
        <v>88</v>
      </c>
      <c r="AU140">
        <v>0</v>
      </c>
      <c r="AV140">
        <f>AW140-AX140</f>
        <v>90</v>
      </c>
      <c r="AW140">
        <v>90</v>
      </c>
      <c r="AX140">
        <v>0</v>
      </c>
      <c r="AY140">
        <f>AZ140-BA140</f>
        <v>0</v>
      </c>
      <c r="BB140">
        <f>BC140-BD140</f>
        <v>89</v>
      </c>
      <c r="BC140">
        <v>90</v>
      </c>
      <c r="BD140">
        <v>1</v>
      </c>
    </row>
    <row r="141" spans="1:56" x14ac:dyDescent="0.25">
      <c r="A141" t="s">
        <v>70</v>
      </c>
      <c r="B141" s="5" t="s">
        <v>75</v>
      </c>
      <c r="C141" s="5" t="s">
        <v>29</v>
      </c>
      <c r="D141" s="5" t="s">
        <v>326</v>
      </c>
      <c r="E141" s="5"/>
      <c r="F141" s="16">
        <v>42627</v>
      </c>
      <c r="G141" s="5" t="s">
        <v>2</v>
      </c>
      <c r="H141" s="5" t="s">
        <v>13</v>
      </c>
      <c r="I141" s="5" t="s">
        <v>93</v>
      </c>
      <c r="J141">
        <v>120</v>
      </c>
      <c r="K141">
        <v>120</v>
      </c>
      <c r="L141">
        <v>120</v>
      </c>
      <c r="M141" s="5">
        <v>120</v>
      </c>
      <c r="N141" s="5">
        <v>120</v>
      </c>
      <c r="O141" s="5"/>
      <c r="P141">
        <f>Q141-R141</f>
        <v>0</v>
      </c>
      <c r="S141">
        <f>T141-U141</f>
        <v>0</v>
      </c>
      <c r="V141">
        <f>W141-X141</f>
        <v>0</v>
      </c>
      <c r="AB141">
        <f>SUM(Y141:AA141)</f>
        <v>0</v>
      </c>
      <c r="AC141" s="8" t="str">
        <f>IF(AB141=0,"",AB141/W141)</f>
        <v/>
      </c>
      <c r="AD141">
        <f>AE141-AF141</f>
        <v>0</v>
      </c>
      <c r="AG141">
        <f>AH141-AI141</f>
        <v>0</v>
      </c>
      <c r="AJ141">
        <f>AK141-AL141</f>
        <v>0</v>
      </c>
      <c r="AM141">
        <f>AN141-AO141</f>
        <v>0</v>
      </c>
      <c r="AP141">
        <f>AQ141-AR141</f>
        <v>0</v>
      </c>
      <c r="AS141">
        <f>AT141-AU141</f>
        <v>0</v>
      </c>
      <c r="AV141">
        <f>AW141-AX141</f>
        <v>0</v>
      </c>
      <c r="AY141">
        <f>AZ141-BA141</f>
        <v>0</v>
      </c>
      <c r="BB141">
        <f>BC141-BD141</f>
        <v>0</v>
      </c>
    </row>
    <row r="142" spans="1:56" x14ac:dyDescent="0.25">
      <c r="A142" t="s">
        <v>70</v>
      </c>
      <c r="B142" s="5" t="s">
        <v>78</v>
      </c>
      <c r="C142" s="5" t="s">
        <v>29</v>
      </c>
      <c r="D142" s="5" t="s">
        <v>326</v>
      </c>
      <c r="E142" s="5"/>
      <c r="F142" s="16">
        <v>42627</v>
      </c>
      <c r="G142" s="5" t="s">
        <v>2</v>
      </c>
      <c r="H142" s="5" t="s">
        <v>13</v>
      </c>
      <c r="I142" s="5" t="s">
        <v>103</v>
      </c>
      <c r="J142">
        <v>700</v>
      </c>
      <c r="K142">
        <v>700</v>
      </c>
      <c r="L142">
        <v>700</v>
      </c>
      <c r="M142" s="13">
        <v>452</v>
      </c>
      <c r="N142" s="13">
        <v>452</v>
      </c>
      <c r="O142" s="13">
        <v>452</v>
      </c>
      <c r="P142">
        <f>Q142-R142</f>
        <v>0</v>
      </c>
      <c r="S142">
        <f>T142-U142</f>
        <v>0</v>
      </c>
      <c r="V142">
        <f>W142-X142</f>
        <v>0</v>
      </c>
      <c r="AB142">
        <f>SUM(Y142:AA142)</f>
        <v>0</v>
      </c>
      <c r="AC142" s="8" t="str">
        <f>IF(AB142=0,"",AB142/W142)</f>
        <v/>
      </c>
      <c r="AD142">
        <f>AE142-AF142</f>
        <v>0</v>
      </c>
      <c r="AG142">
        <f>AH142-AI142</f>
        <v>0</v>
      </c>
      <c r="AJ142">
        <f>AK142-AL142</f>
        <v>0</v>
      </c>
      <c r="AM142">
        <f>AN142-AO142</f>
        <v>0</v>
      </c>
      <c r="AP142">
        <f>AQ142-AR142</f>
        <v>0</v>
      </c>
      <c r="AS142">
        <f>AT142-AU142</f>
        <v>0</v>
      </c>
      <c r="AV142">
        <f>AW142-AX142</f>
        <v>0</v>
      </c>
      <c r="AY142">
        <f>AZ142-BA142</f>
        <v>0</v>
      </c>
      <c r="BB142">
        <f>BC142-BD142</f>
        <v>0</v>
      </c>
    </row>
    <row r="143" spans="1:56" x14ac:dyDescent="0.25">
      <c r="A143" t="s">
        <v>70</v>
      </c>
      <c r="B143" s="5" t="s">
        <v>351</v>
      </c>
      <c r="C143" s="5" t="s">
        <v>29</v>
      </c>
      <c r="D143" s="5">
        <v>2017</v>
      </c>
      <c r="E143" s="5"/>
      <c r="F143" s="16">
        <v>42627</v>
      </c>
      <c r="G143" s="5" t="s">
        <v>2</v>
      </c>
      <c r="H143" s="5" t="s">
        <v>13</v>
      </c>
      <c r="I143" s="5" t="s">
        <v>352</v>
      </c>
      <c r="J143">
        <v>370</v>
      </c>
      <c r="O143">
        <v>311</v>
      </c>
      <c r="Q143">
        <v>0</v>
      </c>
      <c r="R143">
        <v>0</v>
      </c>
      <c r="T143">
        <v>0</v>
      </c>
      <c r="U143">
        <v>0</v>
      </c>
      <c r="W143">
        <v>0</v>
      </c>
      <c r="X143">
        <v>0</v>
      </c>
      <c r="Y143">
        <v>0</v>
      </c>
      <c r="AB143">
        <v>-112</v>
      </c>
    </row>
    <row r="144" spans="1:56" x14ac:dyDescent="0.25">
      <c r="A144" t="s">
        <v>70</v>
      </c>
      <c r="B144" s="5" t="s">
        <v>76</v>
      </c>
      <c r="C144" s="5" t="s">
        <v>10</v>
      </c>
      <c r="D144" s="5"/>
      <c r="E144" s="5"/>
      <c r="F144" s="16">
        <v>42627</v>
      </c>
      <c r="G144" s="5" t="s">
        <v>2</v>
      </c>
      <c r="H144" s="5" t="s">
        <v>11</v>
      </c>
      <c r="I144" s="5" t="s">
        <v>99</v>
      </c>
      <c r="J144">
        <v>330</v>
      </c>
      <c r="K144">
        <v>330</v>
      </c>
      <c r="L144">
        <v>330</v>
      </c>
      <c r="M144" s="5">
        <v>330</v>
      </c>
      <c r="N144" s="5">
        <v>330</v>
      </c>
      <c r="O144" s="5">
        <v>330</v>
      </c>
      <c r="P144">
        <f>Q144-R144</f>
        <v>293</v>
      </c>
      <c r="Q144">
        <v>315</v>
      </c>
      <c r="R144">
        <v>22</v>
      </c>
      <c r="S144">
        <f>T144-U144</f>
        <v>292</v>
      </c>
      <c r="T144">
        <v>314</v>
      </c>
      <c r="U144">
        <v>22</v>
      </c>
      <c r="V144">
        <f>W144-X144</f>
        <v>299</v>
      </c>
      <c r="W144">
        <v>316</v>
      </c>
      <c r="X144">
        <v>17</v>
      </c>
      <c r="Y144">
        <v>48</v>
      </c>
      <c r="Z144">
        <v>57</v>
      </c>
      <c r="AA144">
        <v>8</v>
      </c>
      <c r="AB144">
        <f>SUM(Y144:AA144)</f>
        <v>113</v>
      </c>
      <c r="AC144" s="8">
        <f>IF(AB144=0,"",AB144/W144)</f>
        <v>0.35759493670886078</v>
      </c>
      <c r="AD144">
        <f>AE144-AF144</f>
        <v>297</v>
      </c>
      <c r="AE144">
        <v>313</v>
      </c>
      <c r="AF144">
        <v>16</v>
      </c>
      <c r="AG144">
        <f>AH144-AI144</f>
        <v>297</v>
      </c>
      <c r="AH144">
        <v>313</v>
      </c>
      <c r="AI144">
        <v>16</v>
      </c>
      <c r="AJ144">
        <f>AK144-AL144</f>
        <v>301</v>
      </c>
      <c r="AK144">
        <v>317</v>
      </c>
      <c r="AL144">
        <v>16</v>
      </c>
      <c r="AM144">
        <f>AN144-AO144</f>
        <v>301</v>
      </c>
      <c r="AN144">
        <v>323</v>
      </c>
      <c r="AO144">
        <v>22</v>
      </c>
      <c r="AP144">
        <f>AQ144-AR144</f>
        <v>292</v>
      </c>
      <c r="AQ144">
        <v>318</v>
      </c>
      <c r="AR144">
        <v>26</v>
      </c>
      <c r="AS144">
        <f>AT144-AU144</f>
        <v>303</v>
      </c>
      <c r="AT144">
        <v>325</v>
      </c>
      <c r="AU144">
        <v>22</v>
      </c>
      <c r="AV144">
        <f>AW144-AX144</f>
        <v>302</v>
      </c>
      <c r="AW144">
        <v>324</v>
      </c>
      <c r="AX144">
        <v>22</v>
      </c>
      <c r="AY144">
        <f>AZ144-BA144</f>
        <v>0</v>
      </c>
      <c r="BB144">
        <f>BC144-BD144</f>
        <v>295</v>
      </c>
      <c r="BC144">
        <v>322</v>
      </c>
      <c r="BD144">
        <v>27</v>
      </c>
    </row>
    <row r="145" spans="1:56" x14ac:dyDescent="0.25">
      <c r="A145" t="s">
        <v>70</v>
      </c>
      <c r="B145" s="5" t="s">
        <v>76</v>
      </c>
      <c r="C145" s="5" t="s">
        <v>10</v>
      </c>
      <c r="D145" s="5"/>
      <c r="E145" s="5"/>
      <c r="F145" s="16">
        <v>42627</v>
      </c>
      <c r="G145" s="5" t="s">
        <v>2</v>
      </c>
      <c r="H145" s="5" t="s">
        <v>13</v>
      </c>
      <c r="I145" s="5" t="s">
        <v>100</v>
      </c>
      <c r="J145">
        <v>288</v>
      </c>
      <c r="K145">
        <v>288</v>
      </c>
      <c r="L145">
        <v>288</v>
      </c>
      <c r="M145" s="5">
        <v>288</v>
      </c>
      <c r="N145" s="5">
        <v>288</v>
      </c>
      <c r="O145" s="5">
        <v>288</v>
      </c>
      <c r="P145">
        <f>Q145-R145</f>
        <v>304</v>
      </c>
      <c r="Q145">
        <f>361+46</f>
        <v>407</v>
      </c>
      <c r="R145">
        <f>94+9</f>
        <v>103</v>
      </c>
      <c r="S145">
        <f>T145-U145</f>
        <v>301</v>
      </c>
      <c r="T145">
        <f>358+44</f>
        <v>402</v>
      </c>
      <c r="U145">
        <f>93+8</f>
        <v>101</v>
      </c>
      <c r="V145">
        <f>W145-X145</f>
        <v>292</v>
      </c>
      <c r="W145">
        <f>359+40</f>
        <v>399</v>
      </c>
      <c r="X145">
        <v>107</v>
      </c>
      <c r="AB145">
        <f>SUM(Y145:AA145)</f>
        <v>0</v>
      </c>
      <c r="AC145" s="8" t="str">
        <f>IF(AB145=0,"",AB145/W145)</f>
        <v/>
      </c>
      <c r="AD145">
        <f>AE145-AF145</f>
        <v>301</v>
      </c>
      <c r="AE145">
        <f>368+43</f>
        <v>411</v>
      </c>
      <c r="AF145">
        <f>101+9</f>
        <v>110</v>
      </c>
      <c r="AG145">
        <f>AH145-AI145</f>
        <v>297</v>
      </c>
      <c r="AH145">
        <f>366+44</f>
        <v>410</v>
      </c>
      <c r="AI145">
        <f>104+9</f>
        <v>113</v>
      </c>
      <c r="AJ145">
        <f>AK145-AL145</f>
        <v>294</v>
      </c>
      <c r="AK145">
        <f>365+43</f>
        <v>408</v>
      </c>
      <c r="AL145">
        <f>105+9</f>
        <v>114</v>
      </c>
      <c r="AM145">
        <f>AN145-AO145</f>
        <v>280</v>
      </c>
      <c r="AN145">
        <f>355+41</f>
        <v>396</v>
      </c>
      <c r="AO145">
        <f>108+8</f>
        <v>116</v>
      </c>
      <c r="AP145">
        <f>AQ145-AR145</f>
        <v>284</v>
      </c>
      <c r="AQ145">
        <f>370+44</f>
        <v>414</v>
      </c>
      <c r="AR145">
        <f>119+11</f>
        <v>130</v>
      </c>
      <c r="AS145">
        <f>AT145-AU145</f>
        <v>276</v>
      </c>
      <c r="AT145">
        <f>365+38</f>
        <v>403</v>
      </c>
      <c r="AU145">
        <f>119+8</f>
        <v>127</v>
      </c>
      <c r="AV145">
        <f>AW145-AX145</f>
        <v>275</v>
      </c>
      <c r="AW145">
        <f>368+37</f>
        <v>405</v>
      </c>
      <c r="AX145">
        <f>121+9</f>
        <v>130</v>
      </c>
      <c r="AY145">
        <f>AZ145-BA145</f>
        <v>0</v>
      </c>
      <c r="BB145">
        <f>BC145-BD145</f>
        <v>286</v>
      </c>
      <c r="BC145">
        <f>376+37</f>
        <v>413</v>
      </c>
      <c r="BD145">
        <f>118+9</f>
        <v>127</v>
      </c>
    </row>
    <row r="146" spans="1:56" x14ac:dyDescent="0.25">
      <c r="A146" t="s">
        <v>70</v>
      </c>
      <c r="B146" s="5" t="s">
        <v>76</v>
      </c>
      <c r="C146" s="5" t="s">
        <v>10</v>
      </c>
      <c r="D146" s="5"/>
      <c r="E146" s="5" t="s">
        <v>302</v>
      </c>
      <c r="F146" s="16">
        <v>42627</v>
      </c>
      <c r="G146" s="5" t="s">
        <v>2</v>
      </c>
      <c r="H146" s="5" t="s">
        <v>13</v>
      </c>
      <c r="I146" s="5" t="s">
        <v>98</v>
      </c>
      <c r="J146">
        <v>244</v>
      </c>
      <c r="K146">
        <v>244</v>
      </c>
      <c r="L146">
        <v>244</v>
      </c>
      <c r="M146" s="5">
        <v>244</v>
      </c>
      <c r="N146" s="5"/>
      <c r="O146" s="5"/>
      <c r="P146">
        <f>Q146-R146</f>
        <v>95</v>
      </c>
      <c r="Q146">
        <f>197+24</f>
        <v>221</v>
      </c>
      <c r="R146">
        <f>108+18</f>
        <v>126</v>
      </c>
      <c r="S146">
        <f>T146-U146</f>
        <v>96</v>
      </c>
      <c r="T146">
        <f>202+25</f>
        <v>227</v>
      </c>
      <c r="U146">
        <f>112+19</f>
        <v>131</v>
      </c>
      <c r="V146">
        <f>W146-X146</f>
        <v>88</v>
      </c>
      <c r="W146">
        <v>223</v>
      </c>
      <c r="X146">
        <v>135</v>
      </c>
      <c r="Y146">
        <v>4</v>
      </c>
      <c r="Z146">
        <v>6</v>
      </c>
      <c r="AB146">
        <f>SUM(Y146:AA146)</f>
        <v>10</v>
      </c>
      <c r="AC146" s="8">
        <f>IF(AB146=0,"",AB146/W146)</f>
        <v>4.4843049327354258E-2</v>
      </c>
      <c r="AD146">
        <f>AE146-AF146</f>
        <v>88</v>
      </c>
      <c r="AE146">
        <f>198+24</f>
        <v>222</v>
      </c>
      <c r="AF146">
        <f>118+16</f>
        <v>134</v>
      </c>
      <c r="AG146">
        <f>AH146-AI146</f>
        <v>80</v>
      </c>
      <c r="AH146">
        <f>179+20</f>
        <v>199</v>
      </c>
      <c r="AI146">
        <f>105+14</f>
        <v>119</v>
      </c>
      <c r="AJ146">
        <f>AK146-AL146</f>
        <v>4</v>
      </c>
      <c r="AK146">
        <f>16+1</f>
        <v>17</v>
      </c>
      <c r="AL146">
        <f>12+1</f>
        <v>13</v>
      </c>
      <c r="AM146">
        <f>AN146-AO146</f>
        <v>0</v>
      </c>
      <c r="AP146">
        <f>AQ146-AR146</f>
        <v>0</v>
      </c>
      <c r="AS146">
        <f>AT146-AU146</f>
        <v>0</v>
      </c>
      <c r="AV146">
        <f>AW146-AX146</f>
        <v>0</v>
      </c>
      <c r="AY146">
        <f>AZ146-BA146</f>
        <v>0</v>
      </c>
      <c r="BB146">
        <f>BC146-BD146</f>
        <v>0</v>
      </c>
    </row>
    <row r="147" spans="1:56" x14ac:dyDescent="0.25">
      <c r="A147" t="s">
        <v>70</v>
      </c>
      <c r="B147" s="5" t="s">
        <v>76</v>
      </c>
      <c r="C147" s="5" t="s">
        <v>10</v>
      </c>
      <c r="D147" s="5"/>
      <c r="E147" s="5"/>
      <c r="F147" s="16">
        <v>42627</v>
      </c>
      <c r="G147" s="5" t="s">
        <v>2</v>
      </c>
      <c r="H147" s="5" t="s">
        <v>13</v>
      </c>
      <c r="I147" s="5" t="s">
        <v>97</v>
      </c>
      <c r="J147">
        <v>140</v>
      </c>
      <c r="K147">
        <v>140</v>
      </c>
      <c r="L147">
        <v>140</v>
      </c>
      <c r="M147" s="5">
        <v>140</v>
      </c>
      <c r="N147" s="5">
        <v>140</v>
      </c>
      <c r="O147" s="5">
        <v>140</v>
      </c>
      <c r="P147">
        <f>Q147-R147</f>
        <v>0</v>
      </c>
      <c r="S147">
        <f>T147-U147</f>
        <v>0</v>
      </c>
      <c r="V147">
        <f>W147-X147</f>
        <v>0</v>
      </c>
      <c r="AB147">
        <f>SUM(Y147:AA147)</f>
        <v>0</v>
      </c>
      <c r="AC147" s="8" t="str">
        <f>IF(AB147=0,"",AB147/W147)</f>
        <v/>
      </c>
      <c r="AD147">
        <f>AE147-AF147</f>
        <v>0</v>
      </c>
      <c r="AG147">
        <f>AH147-AI147</f>
        <v>0</v>
      </c>
      <c r="AJ147">
        <f>AK147-AL147</f>
        <v>0</v>
      </c>
      <c r="AM147">
        <f>AN147-AO147</f>
        <v>0</v>
      </c>
      <c r="AP147">
        <f>AQ147-AR147</f>
        <v>1</v>
      </c>
      <c r="AQ147">
        <v>93</v>
      </c>
      <c r="AR147">
        <v>92</v>
      </c>
      <c r="AS147">
        <f>AT147-AU147</f>
        <v>0</v>
      </c>
      <c r="AV147">
        <f>AW147-AX147</f>
        <v>0</v>
      </c>
      <c r="AY147">
        <f>AZ147-BA147</f>
        <v>0</v>
      </c>
      <c r="BB147">
        <f>BC147-BD147</f>
        <v>0</v>
      </c>
    </row>
    <row r="148" spans="1:56" x14ac:dyDescent="0.25">
      <c r="A148" t="s">
        <v>70</v>
      </c>
      <c r="B148" s="5" t="s">
        <v>76</v>
      </c>
      <c r="C148" s="5" t="s">
        <v>29</v>
      </c>
      <c r="D148" s="5">
        <v>2017</v>
      </c>
      <c r="E148" s="5"/>
      <c r="F148" s="16">
        <v>42627</v>
      </c>
      <c r="G148" s="5" t="s">
        <v>2</v>
      </c>
      <c r="H148" s="5" t="s">
        <v>13</v>
      </c>
      <c r="I148" s="5" t="s">
        <v>100</v>
      </c>
      <c r="J148">
        <v>0</v>
      </c>
      <c r="K148">
        <v>370</v>
      </c>
      <c r="L148" s="11">
        <v>112</v>
      </c>
      <c r="M148" s="5">
        <v>112</v>
      </c>
      <c r="N148" s="5">
        <v>112</v>
      </c>
      <c r="O148" s="5">
        <v>112</v>
      </c>
      <c r="P148">
        <f>Q148-R148</f>
        <v>0</v>
      </c>
      <c r="S148">
        <f>T148-U148</f>
        <v>0</v>
      </c>
      <c r="V148">
        <f>W148-X148</f>
        <v>0</v>
      </c>
      <c r="AB148">
        <f>SUM(Y148:AA148)</f>
        <v>0</v>
      </c>
      <c r="AC148" s="8" t="str">
        <f>IF(AB148=0,"",AB148/W148)</f>
        <v/>
      </c>
      <c r="AD148">
        <f>AE148-AF148</f>
        <v>0</v>
      </c>
      <c r="AG148">
        <f>AH148-AI148</f>
        <v>0</v>
      </c>
      <c r="AJ148">
        <f>AK148-AL148</f>
        <v>0</v>
      </c>
      <c r="AM148">
        <f>AN148-AO148</f>
        <v>0</v>
      </c>
      <c r="AP148">
        <f>AQ148-AR148</f>
        <v>0</v>
      </c>
      <c r="AS148">
        <f>AT148-AU148</f>
        <v>0</v>
      </c>
      <c r="AV148">
        <f>AW148-AX148</f>
        <v>0</v>
      </c>
      <c r="AY148">
        <f>AZ148-BA148</f>
        <v>0</v>
      </c>
      <c r="BB148">
        <f>BC148-BD148</f>
        <v>0</v>
      </c>
    </row>
    <row r="149" spans="1:56" x14ac:dyDescent="0.25">
      <c r="A149" t="s">
        <v>38</v>
      </c>
      <c r="B149" s="5" t="s">
        <v>38</v>
      </c>
      <c r="C149" s="5" t="s">
        <v>10</v>
      </c>
      <c r="D149" s="5"/>
      <c r="E149" s="5" t="s">
        <v>318</v>
      </c>
      <c r="F149" s="16">
        <v>42627</v>
      </c>
      <c r="G149" s="5" t="s">
        <v>16</v>
      </c>
      <c r="H149" s="5" t="s">
        <v>18</v>
      </c>
      <c r="I149" s="5" t="s">
        <v>276</v>
      </c>
      <c r="J149">
        <v>900</v>
      </c>
      <c r="K149" s="4">
        <v>900</v>
      </c>
      <c r="L149" s="4">
        <v>900</v>
      </c>
      <c r="M149" s="5">
        <v>900</v>
      </c>
      <c r="N149" s="5">
        <v>900</v>
      </c>
      <c r="O149" s="5">
        <v>900</v>
      </c>
      <c r="P149">
        <f>Q149-R149</f>
        <v>756</v>
      </c>
      <c r="Q149">
        <v>756</v>
      </c>
      <c r="S149">
        <f>T149-U149</f>
        <v>893</v>
      </c>
      <c r="T149">
        <v>893</v>
      </c>
      <c r="V149">
        <f>W149-X149</f>
        <v>810</v>
      </c>
      <c r="W149">
        <v>810</v>
      </c>
      <c r="AB149">
        <f>SUM(Y149:AA149)</f>
        <v>0</v>
      </c>
      <c r="AC149" s="8" t="str">
        <f>IF(AB149=0,"",AB149/W149)</f>
        <v/>
      </c>
      <c r="AD149">
        <f>AE149-AF149</f>
        <v>856</v>
      </c>
      <c r="AE149">
        <v>856</v>
      </c>
      <c r="AG149">
        <f>AH149-AI149</f>
        <v>809</v>
      </c>
      <c r="AH149">
        <v>809</v>
      </c>
      <c r="AJ149">
        <f>AK149-AL149</f>
        <v>576</v>
      </c>
      <c r="AK149">
        <v>576</v>
      </c>
      <c r="AM149">
        <f>AN149-AO149</f>
        <v>506</v>
      </c>
      <c r="AN149">
        <v>506</v>
      </c>
      <c r="AP149">
        <f>AQ149-AR149</f>
        <v>531</v>
      </c>
      <c r="AQ149">
        <v>531</v>
      </c>
      <c r="AS149">
        <f>AT149-AU149</f>
        <v>500</v>
      </c>
      <c r="AT149">
        <v>500</v>
      </c>
      <c r="AV149">
        <f>AW149-AX149</f>
        <v>615</v>
      </c>
      <c r="AW149">
        <v>615</v>
      </c>
      <c r="AY149">
        <f>AZ149-BA149</f>
        <v>542</v>
      </c>
      <c r="AZ149">
        <v>542</v>
      </c>
      <c r="BB149">
        <f>BC149-BD149</f>
        <v>467</v>
      </c>
      <c r="BC149">
        <v>467</v>
      </c>
    </row>
    <row r="150" spans="1:56" x14ac:dyDescent="0.25">
      <c r="A150" t="s">
        <v>38</v>
      </c>
      <c r="B150" s="5" t="s">
        <v>38</v>
      </c>
      <c r="C150" s="5" t="s">
        <v>10</v>
      </c>
      <c r="D150" s="5"/>
      <c r="E150" s="5" t="s">
        <v>318</v>
      </c>
      <c r="F150" s="16">
        <v>42627</v>
      </c>
      <c r="G150" s="5" t="s">
        <v>16</v>
      </c>
      <c r="H150" s="5" t="s">
        <v>227</v>
      </c>
      <c r="I150" s="5" t="s">
        <v>45</v>
      </c>
      <c r="J150">
        <v>720</v>
      </c>
      <c r="K150">
        <v>720</v>
      </c>
      <c r="L150" s="11">
        <v>400</v>
      </c>
      <c r="M150" s="5">
        <v>400</v>
      </c>
      <c r="N150" s="5">
        <v>400</v>
      </c>
      <c r="O150" s="5">
        <v>400</v>
      </c>
      <c r="P150">
        <f>Q150-R150</f>
        <v>660</v>
      </c>
      <c r="Q150">
        <v>660</v>
      </c>
      <c r="S150">
        <f>T150-U150</f>
        <v>677</v>
      </c>
      <c r="T150">
        <v>677</v>
      </c>
      <c r="V150">
        <f>W150-X150</f>
        <v>686</v>
      </c>
      <c r="W150">
        <v>686</v>
      </c>
      <c r="AB150">
        <f>SUM(Y150:AA150)</f>
        <v>0</v>
      </c>
      <c r="AC150" s="8" t="str">
        <f>IF(AB150=0,"",AB150/W150)</f>
        <v/>
      </c>
      <c r="AD150">
        <f>AE150-AF150</f>
        <v>667</v>
      </c>
      <c r="AE150">
        <v>667</v>
      </c>
      <c r="AG150">
        <f>AH150-AI150</f>
        <v>646</v>
      </c>
      <c r="AH150">
        <v>646</v>
      </c>
      <c r="AJ150">
        <f>AK150-AL150</f>
        <v>604</v>
      </c>
      <c r="AK150">
        <v>604</v>
      </c>
      <c r="AM150">
        <f>AN150-AO150</f>
        <v>559</v>
      </c>
      <c r="AN150">
        <v>559</v>
      </c>
      <c r="AP150">
        <f>AQ150-AR150</f>
        <v>423</v>
      </c>
      <c r="AQ150">
        <v>423</v>
      </c>
      <c r="AS150">
        <f>AT150-AU150</f>
        <v>424</v>
      </c>
      <c r="AT150">
        <v>424</v>
      </c>
      <c r="AV150">
        <f>AW150-AX150</f>
        <v>386</v>
      </c>
      <c r="AW150">
        <v>386</v>
      </c>
      <c r="AY150">
        <f>AZ150-BA150</f>
        <v>335</v>
      </c>
      <c r="AZ150">
        <v>335</v>
      </c>
      <c r="BB150">
        <f>BC150-BD150</f>
        <v>355</v>
      </c>
      <c r="BC150">
        <v>355</v>
      </c>
    </row>
    <row r="151" spans="1:56" x14ac:dyDescent="0.25">
      <c r="A151" t="s">
        <v>38</v>
      </c>
      <c r="B151" s="5" t="s">
        <v>38</v>
      </c>
      <c r="C151" s="5" t="s">
        <v>10</v>
      </c>
      <c r="D151" s="5"/>
      <c r="E151" s="5"/>
      <c r="F151" s="16">
        <v>42627</v>
      </c>
      <c r="G151" s="5" t="s">
        <v>16</v>
      </c>
      <c r="H151" s="5" t="s">
        <v>11</v>
      </c>
      <c r="I151" s="5" t="s">
        <v>44</v>
      </c>
      <c r="J151">
        <v>420</v>
      </c>
      <c r="K151">
        <v>420</v>
      </c>
      <c r="L151">
        <v>420</v>
      </c>
      <c r="M151" s="5">
        <v>420</v>
      </c>
      <c r="N151" s="5">
        <v>420</v>
      </c>
      <c r="O151" s="5">
        <v>420</v>
      </c>
      <c r="P151">
        <f>Q151-R151</f>
        <v>505</v>
      </c>
      <c r="Q151">
        <v>505</v>
      </c>
      <c r="S151">
        <f>T151-U151</f>
        <v>594</v>
      </c>
      <c r="T151">
        <v>594</v>
      </c>
      <c r="V151">
        <f>W151-X151</f>
        <v>358</v>
      </c>
      <c r="W151">
        <v>358</v>
      </c>
      <c r="AB151">
        <f>SUM(Y151:AA151)</f>
        <v>0</v>
      </c>
      <c r="AC151" s="8" t="str">
        <f>IF(AB151=0,"",AB151/W151)</f>
        <v/>
      </c>
      <c r="AD151">
        <f>AE151-AF151</f>
        <v>120</v>
      </c>
      <c r="AE151">
        <v>120</v>
      </c>
      <c r="AG151">
        <f>AH151-AI151</f>
        <v>278</v>
      </c>
      <c r="AH151">
        <v>278</v>
      </c>
      <c r="AJ151">
        <f>AK151-AL151</f>
        <v>224</v>
      </c>
      <c r="AK151">
        <v>224</v>
      </c>
      <c r="AM151">
        <f>AN151-AO151</f>
        <v>156</v>
      </c>
      <c r="AN151">
        <v>156</v>
      </c>
      <c r="AP151">
        <f>AQ151-AR151</f>
        <v>307</v>
      </c>
      <c r="AQ151">
        <v>307</v>
      </c>
      <c r="AS151">
        <f>AT151-AU151</f>
        <v>288</v>
      </c>
      <c r="AT151">
        <v>288</v>
      </c>
      <c r="AV151">
        <f>AW151-AX151</f>
        <v>344</v>
      </c>
      <c r="AW151">
        <v>344</v>
      </c>
      <c r="AY151">
        <f>AZ151-BA151</f>
        <v>354</v>
      </c>
      <c r="AZ151">
        <v>354</v>
      </c>
      <c r="BB151">
        <f>BC151-BD151</f>
        <v>324</v>
      </c>
      <c r="BC151">
        <v>324</v>
      </c>
    </row>
    <row r="152" spans="1:56" x14ac:dyDescent="0.25">
      <c r="A152" t="s">
        <v>38</v>
      </c>
      <c r="B152" s="5" t="s">
        <v>38</v>
      </c>
      <c r="C152" s="5" t="s">
        <v>10</v>
      </c>
      <c r="D152" s="5"/>
      <c r="E152" s="5"/>
      <c r="F152" s="16">
        <v>42627</v>
      </c>
      <c r="G152" s="5" t="s">
        <v>16</v>
      </c>
      <c r="H152" s="5" t="s">
        <v>13</v>
      </c>
      <c r="I152" s="5" t="s">
        <v>42</v>
      </c>
      <c r="J152">
        <v>500</v>
      </c>
      <c r="K152" s="5">
        <v>500</v>
      </c>
      <c r="L152" s="11">
        <v>400</v>
      </c>
      <c r="M152" s="5">
        <v>400</v>
      </c>
      <c r="N152" s="5">
        <v>400</v>
      </c>
      <c r="O152" s="5">
        <v>400</v>
      </c>
      <c r="P152">
        <f>Q152-R152</f>
        <v>419</v>
      </c>
      <c r="Q152">
        <v>419</v>
      </c>
      <c r="S152">
        <f>T152-U152</f>
        <v>437</v>
      </c>
      <c r="T152">
        <v>437</v>
      </c>
      <c r="V152">
        <f>W152-X152</f>
        <v>441</v>
      </c>
      <c r="W152">
        <v>441</v>
      </c>
      <c r="AB152">
        <f>SUM(Y152:AA152)</f>
        <v>0</v>
      </c>
      <c r="AC152" s="8" t="str">
        <f>IF(AB152=0,"",AB152/W152)</f>
        <v/>
      </c>
      <c r="AD152">
        <f>AE152-AF152</f>
        <v>408</v>
      </c>
      <c r="AE152">
        <v>408</v>
      </c>
      <c r="AG152">
        <f>AH152-AI152</f>
        <v>432</v>
      </c>
      <c r="AH152">
        <v>432</v>
      </c>
      <c r="AJ152">
        <f>AK152-AL152</f>
        <v>414</v>
      </c>
      <c r="AK152">
        <v>414</v>
      </c>
      <c r="AM152">
        <f>AN152-AO152</f>
        <v>388</v>
      </c>
      <c r="AN152">
        <v>388</v>
      </c>
      <c r="AP152">
        <f>AQ152-AR152</f>
        <v>375</v>
      </c>
      <c r="AQ152">
        <v>375</v>
      </c>
      <c r="AS152">
        <f>AT152-AU152</f>
        <v>323</v>
      </c>
      <c r="AT152">
        <v>323</v>
      </c>
      <c r="AV152">
        <f>AW152-AX152</f>
        <v>315</v>
      </c>
      <c r="AW152">
        <v>315</v>
      </c>
      <c r="AY152">
        <f>AZ152-BA152</f>
        <v>305</v>
      </c>
      <c r="AZ152">
        <v>305</v>
      </c>
      <c r="BB152">
        <f>BC152-BD152</f>
        <v>288</v>
      </c>
      <c r="BC152">
        <v>288</v>
      </c>
    </row>
    <row r="153" spans="1:56" x14ac:dyDescent="0.25">
      <c r="A153" t="s">
        <v>38</v>
      </c>
      <c r="B153" s="5" t="s">
        <v>38</v>
      </c>
      <c r="C153" s="5" t="s">
        <v>10</v>
      </c>
      <c r="D153" s="5"/>
      <c r="E153" s="5"/>
      <c r="F153" s="16">
        <v>42627</v>
      </c>
      <c r="G153" s="5" t="s">
        <v>2</v>
      </c>
      <c r="H153" s="5" t="s">
        <v>40</v>
      </c>
      <c r="I153" s="5" t="s">
        <v>41</v>
      </c>
      <c r="J153">
        <v>216</v>
      </c>
      <c r="K153">
        <v>216</v>
      </c>
      <c r="L153">
        <v>216</v>
      </c>
      <c r="M153" s="5">
        <v>216</v>
      </c>
      <c r="N153" s="5">
        <v>216</v>
      </c>
      <c r="O153" s="5">
        <v>216</v>
      </c>
      <c r="P153">
        <f>Q153-R153</f>
        <v>0</v>
      </c>
      <c r="S153">
        <f>T153-U153</f>
        <v>175</v>
      </c>
      <c r="T153">
        <v>183</v>
      </c>
      <c r="U153">
        <v>8</v>
      </c>
      <c r="V153">
        <f>W153-X153</f>
        <v>168</v>
      </c>
      <c r="W153">
        <v>175</v>
      </c>
      <c r="X153">
        <v>7</v>
      </c>
      <c r="Z153">
        <v>12</v>
      </c>
      <c r="AA153">
        <v>4</v>
      </c>
      <c r="AB153">
        <f>SUM(Y153:AA153)</f>
        <v>16</v>
      </c>
      <c r="AC153" s="8">
        <f>IF(AB153=0,"",AB153/W153)</f>
        <v>9.1428571428571428E-2</v>
      </c>
      <c r="AD153">
        <f>AE153-AF153</f>
        <v>160</v>
      </c>
      <c r="AE153">
        <v>165</v>
      </c>
      <c r="AF153">
        <v>5</v>
      </c>
      <c r="AG153">
        <f>AH153-AI153</f>
        <v>170</v>
      </c>
      <c r="AH153">
        <v>175</v>
      </c>
      <c r="AI153">
        <v>5</v>
      </c>
      <c r="AJ153">
        <f>AK153-AL153</f>
        <v>170</v>
      </c>
      <c r="AK153">
        <v>175</v>
      </c>
      <c r="AL153">
        <v>5</v>
      </c>
      <c r="AM153">
        <f>AN153-AO153</f>
        <v>170</v>
      </c>
      <c r="AN153">
        <v>175</v>
      </c>
      <c r="AO153">
        <v>5</v>
      </c>
      <c r="AP153">
        <f>AQ153-AR153</f>
        <v>170</v>
      </c>
      <c r="AQ153">
        <v>177</v>
      </c>
      <c r="AR153">
        <v>7</v>
      </c>
      <c r="AS153">
        <f>AT153-AU153</f>
        <v>165</v>
      </c>
      <c r="AT153">
        <v>171</v>
      </c>
      <c r="AU153">
        <v>6</v>
      </c>
      <c r="AV153">
        <f>AW153-AX153</f>
        <v>151</v>
      </c>
      <c r="AW153">
        <v>157</v>
      </c>
      <c r="AX153">
        <v>6</v>
      </c>
      <c r="AY153">
        <f>AZ153-BA153</f>
        <v>0</v>
      </c>
      <c r="BB153">
        <f>BC153-BD153</f>
        <v>173</v>
      </c>
      <c r="BC153">
        <v>183</v>
      </c>
      <c r="BD153">
        <v>10</v>
      </c>
    </row>
    <row r="154" spans="1:56" x14ac:dyDescent="0.25">
      <c r="A154" t="s">
        <v>38</v>
      </c>
      <c r="B154" s="5" t="s">
        <v>38</v>
      </c>
      <c r="C154" s="5" t="s">
        <v>10</v>
      </c>
      <c r="D154" s="5"/>
      <c r="E154" s="5"/>
      <c r="F154" s="16">
        <v>42627</v>
      </c>
      <c r="G154" s="5" t="s">
        <v>2</v>
      </c>
      <c r="H154" s="5" t="s">
        <v>13</v>
      </c>
      <c r="I154" s="5" t="s">
        <v>39</v>
      </c>
      <c r="J154">
        <v>206</v>
      </c>
      <c r="K154">
        <v>206</v>
      </c>
      <c r="L154">
        <v>206</v>
      </c>
      <c r="M154" s="5">
        <v>206</v>
      </c>
      <c r="N154" s="5">
        <v>206</v>
      </c>
      <c r="O154" s="5">
        <v>206</v>
      </c>
      <c r="P154">
        <f>Q154-R154</f>
        <v>154</v>
      </c>
      <c r="Q154">
        <v>192</v>
      </c>
      <c r="R154">
        <v>38</v>
      </c>
      <c r="S154">
        <f>T154-U154</f>
        <v>157</v>
      </c>
      <c r="T154">
        <v>194</v>
      </c>
      <c r="U154">
        <v>37</v>
      </c>
      <c r="V154">
        <f>W154-X154</f>
        <v>156</v>
      </c>
      <c r="W154">
        <v>203</v>
      </c>
      <c r="X154">
        <v>47</v>
      </c>
      <c r="Y154">
        <v>7</v>
      </c>
      <c r="Z154">
        <v>12</v>
      </c>
      <c r="AA154">
        <v>2</v>
      </c>
      <c r="AB154">
        <f>SUM(Y154:AA154)</f>
        <v>21</v>
      </c>
      <c r="AC154" s="8">
        <f>IF(AB154=0,"",AB154/W154)</f>
        <v>0.10344827586206896</v>
      </c>
      <c r="AD154">
        <f>AE154-AF154</f>
        <v>156</v>
      </c>
      <c r="AE154">
        <v>205</v>
      </c>
      <c r="AF154">
        <v>49</v>
      </c>
      <c r="AG154">
        <f>AH154-AI154</f>
        <v>158</v>
      </c>
      <c r="AH154">
        <v>208</v>
      </c>
      <c r="AI154">
        <v>50</v>
      </c>
      <c r="AJ154">
        <f>AK154-AL154</f>
        <v>155</v>
      </c>
      <c r="AK154">
        <v>196</v>
      </c>
      <c r="AL154">
        <v>41</v>
      </c>
      <c r="AM154">
        <f>AN154-AO154</f>
        <v>152</v>
      </c>
      <c r="AN154">
        <v>197</v>
      </c>
      <c r="AO154">
        <v>45</v>
      </c>
      <c r="AP154">
        <f>AQ154-AR154</f>
        <v>155</v>
      </c>
      <c r="AQ154">
        <v>201</v>
      </c>
      <c r="AR154">
        <v>46</v>
      </c>
      <c r="AS154">
        <f>AT154-AU154</f>
        <v>158</v>
      </c>
      <c r="AT154">
        <v>202</v>
      </c>
      <c r="AU154">
        <v>44</v>
      </c>
      <c r="AV154">
        <f>AW154-AX154</f>
        <v>163</v>
      </c>
      <c r="AW154">
        <v>201</v>
      </c>
      <c r="AX154">
        <v>38</v>
      </c>
      <c r="AY154">
        <f>AZ154-BA154</f>
        <v>0</v>
      </c>
      <c r="BB154">
        <f>BC154-BD154</f>
        <v>155</v>
      </c>
      <c r="BC154">
        <v>193</v>
      </c>
      <c r="BD154">
        <v>38</v>
      </c>
    </row>
    <row r="155" spans="1:56" x14ac:dyDescent="0.25">
      <c r="A155" t="s">
        <v>38</v>
      </c>
      <c r="B155" s="5" t="s">
        <v>46</v>
      </c>
      <c r="C155" s="5" t="s">
        <v>10</v>
      </c>
      <c r="D155" s="5"/>
      <c r="E155" s="5"/>
      <c r="F155" s="16">
        <v>42627</v>
      </c>
      <c r="G155" s="5" t="s">
        <v>2</v>
      </c>
      <c r="H155" s="5" t="s">
        <v>13</v>
      </c>
      <c r="I155" s="5" t="s">
        <v>54</v>
      </c>
      <c r="J155">
        <v>168</v>
      </c>
      <c r="K155">
        <v>168</v>
      </c>
      <c r="L155">
        <v>168</v>
      </c>
      <c r="M155" s="5">
        <v>168</v>
      </c>
      <c r="N155" s="5">
        <v>168</v>
      </c>
      <c r="O155" s="5">
        <v>168</v>
      </c>
      <c r="P155">
        <f>Q155-R155</f>
        <v>116</v>
      </c>
      <c r="Q155">
        <v>116</v>
      </c>
      <c r="S155">
        <f>T155-U155</f>
        <v>144</v>
      </c>
      <c r="T155">
        <v>144</v>
      </c>
      <c r="V155">
        <f>W155-X155</f>
        <v>158</v>
      </c>
      <c r="W155">
        <v>158</v>
      </c>
      <c r="Y155">
        <v>14</v>
      </c>
      <c r="Z155">
        <v>4</v>
      </c>
      <c r="AB155">
        <f>SUM(Y155:AA155)</f>
        <v>18</v>
      </c>
      <c r="AC155" s="8">
        <f>IF(AB155=0,"",AB155/W155)</f>
        <v>0.11392405063291139</v>
      </c>
      <c r="AD155">
        <f>AE155-AF155</f>
        <v>163</v>
      </c>
      <c r="AE155">
        <v>163</v>
      </c>
      <c r="AG155">
        <f>AH155-AI155</f>
        <v>159</v>
      </c>
      <c r="AH155">
        <v>159</v>
      </c>
      <c r="AJ155">
        <f>AK155-AL155</f>
        <v>160</v>
      </c>
      <c r="AK155">
        <v>160</v>
      </c>
      <c r="AM155">
        <f>AN155-AO155</f>
        <v>156</v>
      </c>
      <c r="AN155">
        <v>156</v>
      </c>
      <c r="AO155">
        <v>0</v>
      </c>
      <c r="AP155">
        <f>AQ155-AR155</f>
        <v>158</v>
      </c>
      <c r="AQ155">
        <v>160</v>
      </c>
      <c r="AR155">
        <v>2</v>
      </c>
      <c r="AS155">
        <f>AT155-AU155</f>
        <v>161</v>
      </c>
      <c r="AT155">
        <v>163</v>
      </c>
      <c r="AU155">
        <v>2</v>
      </c>
      <c r="AV155">
        <f>AW155-AX155</f>
        <v>169</v>
      </c>
      <c r="AW155">
        <v>171</v>
      </c>
      <c r="AX155">
        <v>2</v>
      </c>
      <c r="AY155">
        <f>AZ155-BA155</f>
        <v>0</v>
      </c>
      <c r="BB155">
        <f>BC155-BD155</f>
        <v>162</v>
      </c>
      <c r="BC155">
        <v>164</v>
      </c>
      <c r="BD155">
        <v>2</v>
      </c>
    </row>
    <row r="156" spans="1:56" x14ac:dyDescent="0.25">
      <c r="A156" t="s">
        <v>38</v>
      </c>
      <c r="B156" s="5" t="s">
        <v>46</v>
      </c>
      <c r="C156" s="5" t="s">
        <v>10</v>
      </c>
      <c r="D156" s="5"/>
      <c r="E156" s="5"/>
      <c r="F156" s="16">
        <v>42627</v>
      </c>
      <c r="G156" s="5" t="s">
        <v>2</v>
      </c>
      <c r="H156" s="5" t="s">
        <v>11</v>
      </c>
      <c r="I156" s="5" t="s">
        <v>47</v>
      </c>
      <c r="J156">
        <v>30</v>
      </c>
      <c r="K156">
        <v>30</v>
      </c>
      <c r="L156">
        <v>30</v>
      </c>
      <c r="M156" s="5">
        <v>30</v>
      </c>
      <c r="N156" s="5">
        <v>30</v>
      </c>
      <c r="O156" s="5">
        <v>30</v>
      </c>
      <c r="P156">
        <f>Q156-R156</f>
        <v>21</v>
      </c>
      <c r="Q156">
        <v>21</v>
      </c>
      <c r="S156">
        <f>T156-U156</f>
        <v>21</v>
      </c>
      <c r="T156">
        <v>21</v>
      </c>
      <c r="V156">
        <f>W156-X156</f>
        <v>19</v>
      </c>
      <c r="W156">
        <v>19</v>
      </c>
      <c r="Y156">
        <v>3</v>
      </c>
      <c r="Z156">
        <v>4</v>
      </c>
      <c r="AB156">
        <f>SUM(Y156:AA156)</f>
        <v>7</v>
      </c>
      <c r="AC156" s="8">
        <f>IF(AB156=0,"",AB156/W156)</f>
        <v>0.36842105263157893</v>
      </c>
      <c r="AD156">
        <f>AE156-AF156</f>
        <v>19</v>
      </c>
      <c r="AE156">
        <v>20</v>
      </c>
      <c r="AF156">
        <v>1</v>
      </c>
      <c r="AG156">
        <f>AH156-AI156</f>
        <v>19</v>
      </c>
      <c r="AH156">
        <v>20</v>
      </c>
      <c r="AI156">
        <v>1</v>
      </c>
      <c r="AJ156">
        <f>AK156-AL156</f>
        <v>19</v>
      </c>
      <c r="AK156">
        <v>20</v>
      </c>
      <c r="AL156">
        <v>1</v>
      </c>
      <c r="AM156">
        <f>AN156-AO156</f>
        <v>19</v>
      </c>
      <c r="AN156">
        <v>25</v>
      </c>
      <c r="AO156">
        <v>6</v>
      </c>
      <c r="AP156">
        <f>AQ156-AR156</f>
        <v>19</v>
      </c>
      <c r="AQ156">
        <v>25</v>
      </c>
      <c r="AR156">
        <v>6</v>
      </c>
      <c r="AS156">
        <f>AT156-AU156</f>
        <v>18</v>
      </c>
      <c r="AT156">
        <v>24</v>
      </c>
      <c r="AU156">
        <v>6</v>
      </c>
      <c r="AV156">
        <f>AW156-AX156</f>
        <v>18</v>
      </c>
      <c r="AW156">
        <v>24</v>
      </c>
      <c r="AX156">
        <v>6</v>
      </c>
      <c r="AY156">
        <f>AZ156-BA156</f>
        <v>0</v>
      </c>
      <c r="BB156">
        <f>BC156-BD156</f>
        <v>19</v>
      </c>
      <c r="BC156">
        <v>25</v>
      </c>
      <c r="BD156">
        <v>6</v>
      </c>
    </row>
    <row r="157" spans="1:56" x14ac:dyDescent="0.25">
      <c r="A157" t="s">
        <v>38</v>
      </c>
      <c r="B157" s="5" t="s">
        <v>46</v>
      </c>
      <c r="C157" s="5" t="s">
        <v>10</v>
      </c>
      <c r="D157" s="5"/>
      <c r="E157" s="5"/>
      <c r="F157" s="16">
        <v>42627</v>
      </c>
      <c r="G157" s="5" t="s">
        <v>16</v>
      </c>
      <c r="H157" s="5" t="s">
        <v>11</v>
      </c>
      <c r="I157" s="5" t="s">
        <v>49</v>
      </c>
      <c r="J157">
        <v>90</v>
      </c>
      <c r="K157">
        <v>90</v>
      </c>
      <c r="L157">
        <v>90</v>
      </c>
      <c r="M157" s="5">
        <v>90</v>
      </c>
      <c r="N157" s="5">
        <v>90</v>
      </c>
      <c r="O157" s="5">
        <v>90</v>
      </c>
      <c r="P157">
        <f>Q157-R157</f>
        <v>88</v>
      </c>
      <c r="Q157">
        <v>88</v>
      </c>
      <c r="S157">
        <f>T157-U157</f>
        <v>100</v>
      </c>
      <c r="T157">
        <v>100</v>
      </c>
      <c r="V157">
        <f>W157-X157</f>
        <v>85</v>
      </c>
      <c r="W157">
        <v>85</v>
      </c>
      <c r="AB157">
        <f>SUM(Y157:AA157)</f>
        <v>0</v>
      </c>
      <c r="AC157" s="8" t="str">
        <f>IF(AB157=0,"",AB157/W157)</f>
        <v/>
      </c>
      <c r="AD157">
        <f>AE157-AF157</f>
        <v>88</v>
      </c>
      <c r="AE157">
        <v>88</v>
      </c>
      <c r="AG157">
        <f>AH157-AI157</f>
        <v>89</v>
      </c>
      <c r="AH157">
        <v>89</v>
      </c>
      <c r="AJ157">
        <f>AK157-AL157</f>
        <v>90</v>
      </c>
      <c r="AK157">
        <v>90</v>
      </c>
      <c r="AM157">
        <f>AN157-AO157</f>
        <v>77</v>
      </c>
      <c r="AN157">
        <v>77</v>
      </c>
      <c r="AP157">
        <f>AQ157-AR157</f>
        <v>78</v>
      </c>
      <c r="AQ157">
        <v>78</v>
      </c>
      <c r="AS157">
        <f>AT157-AU157</f>
        <v>0</v>
      </c>
      <c r="AV157">
        <f>AW157-AX157</f>
        <v>0</v>
      </c>
      <c r="AY157">
        <f>AZ157-BA157</f>
        <v>0</v>
      </c>
      <c r="BB157">
        <f>BC157-BD157</f>
        <v>0</v>
      </c>
    </row>
    <row r="158" spans="1:56" x14ac:dyDescent="0.25">
      <c r="A158" t="s">
        <v>38</v>
      </c>
      <c r="B158" s="5" t="s">
        <v>46</v>
      </c>
      <c r="C158" s="5" t="s">
        <v>10</v>
      </c>
      <c r="D158" s="5"/>
      <c r="E158" s="5"/>
      <c r="F158" s="16">
        <v>42627</v>
      </c>
      <c r="G158" s="5" t="s">
        <v>16</v>
      </c>
      <c r="H158" s="5" t="s">
        <v>11</v>
      </c>
      <c r="I158" s="5" t="s">
        <v>48</v>
      </c>
      <c r="J158">
        <v>40</v>
      </c>
      <c r="K158">
        <v>40</v>
      </c>
      <c r="L158">
        <v>50</v>
      </c>
      <c r="M158" s="5">
        <v>50</v>
      </c>
      <c r="N158" s="5">
        <v>50</v>
      </c>
      <c r="O158" s="5">
        <v>50</v>
      </c>
      <c r="P158">
        <f>Q158-R158</f>
        <v>0</v>
      </c>
      <c r="S158">
        <f>T158-U158</f>
        <v>39</v>
      </c>
      <c r="T158">
        <v>39</v>
      </c>
      <c r="V158">
        <f>W158-X158</f>
        <v>39</v>
      </c>
      <c r="W158">
        <v>39</v>
      </c>
      <c r="AB158">
        <f>SUM(Y158:AA158)</f>
        <v>0</v>
      </c>
      <c r="AC158" s="8" t="str">
        <f>IF(AB158=0,"",AB158/W158)</f>
        <v/>
      </c>
      <c r="AD158">
        <f>AE158-AF158</f>
        <v>33</v>
      </c>
      <c r="AE158">
        <v>33</v>
      </c>
      <c r="AG158">
        <f>AH158-AI158</f>
        <v>37</v>
      </c>
      <c r="AH158">
        <v>37</v>
      </c>
      <c r="AJ158">
        <f>AK158-AL158</f>
        <v>0</v>
      </c>
      <c r="AM158">
        <f>AN158-AO158</f>
        <v>0</v>
      </c>
      <c r="AP158">
        <f>AQ158-AR158</f>
        <v>0</v>
      </c>
      <c r="AS158">
        <f>AT158-AU158</f>
        <v>0</v>
      </c>
      <c r="AV158">
        <f>AW158-AX158</f>
        <v>0</v>
      </c>
      <c r="AY158">
        <f>AZ158-BA158</f>
        <v>0</v>
      </c>
      <c r="BB158">
        <f>BC158-BD158</f>
        <v>0</v>
      </c>
    </row>
    <row r="159" spans="1:56" x14ac:dyDescent="0.25">
      <c r="A159" t="s">
        <v>38</v>
      </c>
      <c r="B159" s="5" t="s">
        <v>64</v>
      </c>
      <c r="C159" s="5" t="s">
        <v>29</v>
      </c>
      <c r="D159" s="5"/>
      <c r="E159" s="5"/>
      <c r="F159" s="16">
        <v>42627</v>
      </c>
      <c r="G159" s="5" t="s">
        <v>2</v>
      </c>
      <c r="H159" s="5" t="s">
        <v>13</v>
      </c>
      <c r="I159" s="5" t="s">
        <v>66</v>
      </c>
      <c r="J159">
        <v>468</v>
      </c>
      <c r="K159">
        <v>468</v>
      </c>
      <c r="L159" s="2">
        <v>0</v>
      </c>
      <c r="M159" s="5">
        <v>0</v>
      </c>
      <c r="N159" s="5">
        <v>0</v>
      </c>
      <c r="O159" s="5">
        <v>0</v>
      </c>
      <c r="P159">
        <f>Q159-R159</f>
        <v>0</v>
      </c>
      <c r="S159">
        <f>T159-U159</f>
        <v>0</v>
      </c>
      <c r="V159">
        <f>W159-X159</f>
        <v>0</v>
      </c>
      <c r="AB159">
        <f>SUM(Y159:AA159)</f>
        <v>0</v>
      </c>
      <c r="AC159" s="8" t="str">
        <f>IF(AB159=0,"",AB159/W159)</f>
        <v/>
      </c>
      <c r="AD159">
        <f>AE159-AF159</f>
        <v>0</v>
      </c>
      <c r="AG159">
        <f>AH159-AI159</f>
        <v>0</v>
      </c>
      <c r="AJ159">
        <f>AK159-AL159</f>
        <v>0</v>
      </c>
      <c r="AM159">
        <f>AN159-AO159</f>
        <v>0</v>
      </c>
      <c r="AP159">
        <f>AQ159-AR159</f>
        <v>0</v>
      </c>
      <c r="AS159">
        <f>AT159-AU159</f>
        <v>0</v>
      </c>
      <c r="AV159">
        <f>AW159-AX159</f>
        <v>0</v>
      </c>
      <c r="AY159">
        <f>AZ159-BA159</f>
        <v>0</v>
      </c>
      <c r="BB159">
        <f>BC159-BD159</f>
        <v>0</v>
      </c>
    </row>
    <row r="160" spans="1:56" x14ac:dyDescent="0.25">
      <c r="A160" t="s">
        <v>38</v>
      </c>
      <c r="B160" s="5" t="s">
        <v>50</v>
      </c>
      <c r="C160" s="5" t="s">
        <v>10</v>
      </c>
      <c r="D160" s="5"/>
      <c r="E160" s="5"/>
      <c r="F160" s="16">
        <v>42627</v>
      </c>
      <c r="G160" s="5" t="s">
        <v>2</v>
      </c>
      <c r="H160" s="5" t="s">
        <v>11</v>
      </c>
      <c r="I160" s="5" t="s">
        <v>55</v>
      </c>
      <c r="J160">
        <v>17</v>
      </c>
      <c r="K160">
        <v>17</v>
      </c>
      <c r="L160">
        <v>17</v>
      </c>
      <c r="M160" s="5">
        <v>17</v>
      </c>
      <c r="N160" s="5">
        <v>17</v>
      </c>
      <c r="O160" s="5">
        <v>17</v>
      </c>
      <c r="P160">
        <f>Q160-R160</f>
        <v>0</v>
      </c>
      <c r="S160">
        <f>T160-U160</f>
        <v>0</v>
      </c>
      <c r="V160">
        <f>W160-X160</f>
        <v>0</v>
      </c>
      <c r="AB160">
        <f>SUM(Y160:AA160)</f>
        <v>0</v>
      </c>
      <c r="AC160" s="8" t="str">
        <f>IF(AB160=0,"",AB160/W160)</f>
        <v/>
      </c>
      <c r="AD160">
        <f>AE160-AF160</f>
        <v>10</v>
      </c>
      <c r="AE160">
        <v>10</v>
      </c>
      <c r="AG160">
        <f>AH160-AI160</f>
        <v>9</v>
      </c>
      <c r="AH160">
        <v>13</v>
      </c>
      <c r="AI160">
        <v>4</v>
      </c>
      <c r="AJ160">
        <f>AK160-AL160</f>
        <v>9</v>
      </c>
      <c r="AK160">
        <v>13</v>
      </c>
      <c r="AL160">
        <v>4</v>
      </c>
      <c r="AM160">
        <f>AN160-AO160</f>
        <v>11</v>
      </c>
      <c r="AN160">
        <v>15</v>
      </c>
      <c r="AO160">
        <v>4</v>
      </c>
      <c r="AP160">
        <f>AQ160-AR160</f>
        <v>11</v>
      </c>
      <c r="AQ160">
        <v>15</v>
      </c>
      <c r="AR160">
        <v>4</v>
      </c>
      <c r="AS160">
        <f>AT160-AU160</f>
        <v>11</v>
      </c>
      <c r="AT160">
        <v>15</v>
      </c>
      <c r="AU160">
        <v>4</v>
      </c>
      <c r="AV160">
        <f>AW160-AX160</f>
        <v>9</v>
      </c>
      <c r="AW160">
        <v>13</v>
      </c>
      <c r="AX160">
        <v>4</v>
      </c>
      <c r="AY160">
        <f>AZ160-BA160</f>
        <v>0</v>
      </c>
      <c r="BB160">
        <f>BC160-BD160</f>
        <v>12</v>
      </c>
      <c r="BC160">
        <v>16</v>
      </c>
      <c r="BD160">
        <v>4</v>
      </c>
    </row>
    <row r="161" spans="1:56" x14ac:dyDescent="0.25">
      <c r="A161" t="s">
        <v>38</v>
      </c>
      <c r="B161" s="5" t="s">
        <v>65</v>
      </c>
      <c r="C161" s="5" t="s">
        <v>10</v>
      </c>
      <c r="D161" s="5"/>
      <c r="E161" s="5"/>
      <c r="F161" s="16">
        <v>42627</v>
      </c>
      <c r="G161" s="5" t="s">
        <v>2</v>
      </c>
      <c r="H161" s="5" t="s">
        <v>13</v>
      </c>
      <c r="I161" s="5" t="s">
        <v>67</v>
      </c>
      <c r="J161">
        <v>308</v>
      </c>
      <c r="K161">
        <v>308</v>
      </c>
      <c r="L161">
        <v>308</v>
      </c>
      <c r="M161" s="5">
        <v>308</v>
      </c>
      <c r="N161" s="5">
        <v>308</v>
      </c>
      <c r="O161" s="5">
        <v>308</v>
      </c>
      <c r="P161">
        <f>Q161-R161</f>
        <v>0</v>
      </c>
      <c r="S161">
        <f>T161-U161</f>
        <v>0</v>
      </c>
      <c r="V161">
        <f>W161-X161</f>
        <v>0</v>
      </c>
      <c r="AB161">
        <f>SUM(Y161:AA161)</f>
        <v>0</v>
      </c>
      <c r="AC161" s="8" t="str">
        <f>IF(AB161=0,"",AB161/W161)</f>
        <v/>
      </c>
      <c r="AD161">
        <f>AE161-AF161</f>
        <v>0</v>
      </c>
      <c r="AG161">
        <f>AH161-AI161</f>
        <v>0</v>
      </c>
      <c r="AJ161">
        <f>AK161-AL161</f>
        <v>207</v>
      </c>
      <c r="AK161">
        <v>207</v>
      </c>
      <c r="AL161">
        <v>0</v>
      </c>
      <c r="AM161">
        <f>AN161-AO161</f>
        <v>291</v>
      </c>
      <c r="AN161">
        <v>291</v>
      </c>
      <c r="AO161">
        <v>0</v>
      </c>
      <c r="AP161">
        <f>AQ161-AR161</f>
        <v>294</v>
      </c>
      <c r="AQ161">
        <v>294</v>
      </c>
      <c r="AR161">
        <v>0</v>
      </c>
      <c r="AS161">
        <f>AT161-AU161</f>
        <v>313</v>
      </c>
      <c r="AT161">
        <v>313</v>
      </c>
      <c r="AU161">
        <v>0</v>
      </c>
      <c r="AV161">
        <f>AW161-AX161</f>
        <v>295</v>
      </c>
      <c r="AW161">
        <v>295</v>
      </c>
      <c r="AX161">
        <v>0</v>
      </c>
      <c r="AY161">
        <f>AZ161-BA161</f>
        <v>0</v>
      </c>
      <c r="BB161">
        <f>BC161-BD161</f>
        <v>290</v>
      </c>
      <c r="BC161">
        <v>290</v>
      </c>
    </row>
    <row r="162" spans="1:56" x14ac:dyDescent="0.25">
      <c r="A162" t="s">
        <v>38</v>
      </c>
      <c r="B162" s="5" t="s">
        <v>51</v>
      </c>
      <c r="C162" s="5" t="s">
        <v>10</v>
      </c>
      <c r="D162" s="5"/>
      <c r="E162" s="5"/>
      <c r="F162" s="16">
        <v>42627</v>
      </c>
      <c r="G162" s="5" t="s">
        <v>2</v>
      </c>
      <c r="H162" s="5" t="s">
        <v>13</v>
      </c>
      <c r="I162" s="5" t="s">
        <v>56</v>
      </c>
      <c r="J162">
        <v>458</v>
      </c>
      <c r="K162">
        <v>458</v>
      </c>
      <c r="L162">
        <v>458</v>
      </c>
      <c r="M162" s="5">
        <v>458</v>
      </c>
      <c r="N162" s="5">
        <v>458</v>
      </c>
      <c r="O162" s="5">
        <v>458</v>
      </c>
      <c r="P162">
        <f>Q162-R162</f>
        <v>18</v>
      </c>
      <c r="Q162">
        <v>18</v>
      </c>
      <c r="S162">
        <f>T162-U162</f>
        <v>218</v>
      </c>
      <c r="T162">
        <v>226</v>
      </c>
      <c r="U162">
        <v>8</v>
      </c>
      <c r="V162">
        <f>W162-X162</f>
        <v>223</v>
      </c>
      <c r="W162">
        <v>232</v>
      </c>
      <c r="X162">
        <v>9</v>
      </c>
      <c r="Y162">
        <v>23</v>
      </c>
      <c r="Z162">
        <v>23</v>
      </c>
      <c r="AA162">
        <v>7</v>
      </c>
      <c r="AB162">
        <f>SUM(Y162:AA162)</f>
        <v>53</v>
      </c>
      <c r="AC162" s="8">
        <f>IF(AB162=0,"",AB162/W162)</f>
        <v>0.22844827586206898</v>
      </c>
      <c r="AD162">
        <f>AE162-AF162</f>
        <v>338</v>
      </c>
      <c r="AE162">
        <v>347</v>
      </c>
      <c r="AF162">
        <v>9</v>
      </c>
      <c r="AG162">
        <f>AH162-AI162</f>
        <v>412</v>
      </c>
      <c r="AH162">
        <v>415</v>
      </c>
      <c r="AI162">
        <v>3</v>
      </c>
      <c r="AJ162">
        <f>AK162-AL162</f>
        <v>436</v>
      </c>
      <c r="AK162">
        <v>438</v>
      </c>
      <c r="AL162">
        <v>2</v>
      </c>
      <c r="AM162">
        <f>AN162-AO162</f>
        <v>427</v>
      </c>
      <c r="AN162">
        <v>430</v>
      </c>
      <c r="AO162">
        <v>3</v>
      </c>
      <c r="AP162">
        <f>AQ162-AR162</f>
        <v>420</v>
      </c>
      <c r="AQ162">
        <v>428</v>
      </c>
      <c r="AR162">
        <v>8</v>
      </c>
      <c r="AS162">
        <f>AT162-AU162</f>
        <v>433</v>
      </c>
      <c r="AT162">
        <v>449</v>
      </c>
      <c r="AU162">
        <v>16</v>
      </c>
      <c r="AV162">
        <f>AW162-AX162</f>
        <v>428</v>
      </c>
      <c r="AW162">
        <v>444</v>
      </c>
      <c r="AX162">
        <v>16</v>
      </c>
      <c r="AY162">
        <f>AZ162-BA162</f>
        <v>0</v>
      </c>
      <c r="BB162">
        <f>BC162-BD162</f>
        <v>430</v>
      </c>
      <c r="BC162">
        <v>447</v>
      </c>
      <c r="BD162">
        <v>17</v>
      </c>
    </row>
    <row r="163" spans="1:56" x14ac:dyDescent="0.25">
      <c r="A163" t="s">
        <v>38</v>
      </c>
      <c r="B163" s="5" t="s">
        <v>51</v>
      </c>
      <c r="C163" s="5" t="s">
        <v>10</v>
      </c>
      <c r="D163" s="5"/>
      <c r="E163" s="5" t="s">
        <v>330</v>
      </c>
      <c r="F163" s="16">
        <v>42627</v>
      </c>
      <c r="G163" s="5" t="s">
        <v>16</v>
      </c>
      <c r="H163" s="5" t="s">
        <v>18</v>
      </c>
      <c r="I163" s="5" t="s">
        <v>58</v>
      </c>
      <c r="J163">
        <v>720</v>
      </c>
      <c r="K163" s="4">
        <v>720</v>
      </c>
      <c r="L163" s="4">
        <v>500</v>
      </c>
      <c r="M163" s="5">
        <v>500</v>
      </c>
      <c r="N163" s="5">
        <v>500</v>
      </c>
      <c r="O163" s="5">
        <v>500</v>
      </c>
      <c r="P163">
        <f>Q163-R163</f>
        <v>376</v>
      </c>
      <c r="Q163">
        <v>376</v>
      </c>
      <c r="S163">
        <f>T163-U163</f>
        <v>493</v>
      </c>
      <c r="T163">
        <v>493</v>
      </c>
      <c r="V163">
        <f>W163-X163</f>
        <v>457</v>
      </c>
      <c r="W163">
        <v>457</v>
      </c>
      <c r="AB163">
        <f>SUM(Y163:AA163)</f>
        <v>0</v>
      </c>
      <c r="AC163" s="8" t="str">
        <f>IF(AB163=0,"",AB163/W163)</f>
        <v/>
      </c>
      <c r="AD163">
        <f>AE163-AF163</f>
        <v>516</v>
      </c>
      <c r="AE163">
        <v>516</v>
      </c>
      <c r="AG163">
        <f>AH163-AI163</f>
        <v>526</v>
      </c>
      <c r="AH163">
        <v>526</v>
      </c>
      <c r="AJ163">
        <f>AK163-AL163</f>
        <v>470</v>
      </c>
      <c r="AK163">
        <v>470</v>
      </c>
      <c r="AM163">
        <f>AN163-AO163</f>
        <v>389</v>
      </c>
      <c r="AN163">
        <v>389</v>
      </c>
      <c r="AP163">
        <f>AQ163-AR163</f>
        <v>355</v>
      </c>
      <c r="AQ163">
        <v>355</v>
      </c>
      <c r="AS163">
        <f>AT163-AU163</f>
        <v>345</v>
      </c>
      <c r="AT163">
        <v>345</v>
      </c>
      <c r="AV163">
        <f>AW163-AX163</f>
        <v>333</v>
      </c>
      <c r="AW163">
        <v>333</v>
      </c>
      <c r="AY163">
        <f>AZ163-BA163</f>
        <v>309</v>
      </c>
      <c r="AZ163">
        <v>309</v>
      </c>
      <c r="BB163">
        <f>BC163-BD163</f>
        <v>303</v>
      </c>
      <c r="BC163">
        <v>303</v>
      </c>
    </row>
    <row r="164" spans="1:56" x14ac:dyDescent="0.25">
      <c r="A164" t="s">
        <v>38</v>
      </c>
      <c r="B164" s="5" t="s">
        <v>51</v>
      </c>
      <c r="C164" s="5" t="s">
        <v>10</v>
      </c>
      <c r="D164" s="5"/>
      <c r="E164" s="5"/>
      <c r="F164" s="16">
        <v>42627</v>
      </c>
      <c r="G164" s="5" t="s">
        <v>2</v>
      </c>
      <c r="H164" s="5" t="s">
        <v>13</v>
      </c>
      <c r="I164" s="5" t="s">
        <v>57</v>
      </c>
      <c r="J164">
        <v>190</v>
      </c>
      <c r="K164">
        <v>190</v>
      </c>
      <c r="L164">
        <v>190</v>
      </c>
      <c r="M164" s="5">
        <v>190</v>
      </c>
      <c r="N164" s="5">
        <v>190</v>
      </c>
      <c r="O164" s="5">
        <v>190</v>
      </c>
      <c r="P164">
        <f>Q164-R164</f>
        <v>179</v>
      </c>
      <c r="Q164">
        <v>187</v>
      </c>
      <c r="R164">
        <v>8</v>
      </c>
      <c r="S164">
        <f>T164-U164</f>
        <v>0</v>
      </c>
      <c r="V164">
        <f>W164-X164</f>
        <v>0</v>
      </c>
      <c r="AB164">
        <f>SUM(Y164:AA164)</f>
        <v>0</v>
      </c>
      <c r="AC164" s="8" t="str">
        <f>IF(AB164=0,"",AB164/W164)</f>
        <v/>
      </c>
      <c r="AD164">
        <f>AE164-AF164</f>
        <v>175</v>
      </c>
      <c r="AE164">
        <v>175</v>
      </c>
      <c r="AG164">
        <f>AH164-AI164</f>
        <v>169</v>
      </c>
      <c r="AH164">
        <v>169</v>
      </c>
      <c r="AJ164">
        <f>AK164-AL164</f>
        <v>169</v>
      </c>
      <c r="AK164">
        <v>169</v>
      </c>
      <c r="AM164">
        <f>AN164-AO164</f>
        <v>173</v>
      </c>
      <c r="AN164">
        <v>174</v>
      </c>
      <c r="AO164">
        <v>1</v>
      </c>
      <c r="AP164">
        <f>AQ164-AR164</f>
        <v>177</v>
      </c>
      <c r="AQ164">
        <v>178</v>
      </c>
      <c r="AR164">
        <v>1</v>
      </c>
      <c r="AS164">
        <f>AT164-AU164</f>
        <v>175</v>
      </c>
      <c r="AT164">
        <v>176</v>
      </c>
      <c r="AU164">
        <v>1</v>
      </c>
      <c r="AV164">
        <f>AW164-AX164</f>
        <v>175</v>
      </c>
      <c r="AW164">
        <v>176</v>
      </c>
      <c r="AX164">
        <v>1</v>
      </c>
      <c r="AY164">
        <f>AZ164-BA164</f>
        <v>0</v>
      </c>
      <c r="BB164">
        <f>BC164-BD164</f>
        <v>185</v>
      </c>
      <c r="BC164">
        <v>187</v>
      </c>
      <c r="BD164">
        <v>2</v>
      </c>
    </row>
    <row r="165" spans="1:56" x14ac:dyDescent="0.25">
      <c r="A165" t="s">
        <v>38</v>
      </c>
      <c r="B165" s="5" t="s">
        <v>51</v>
      </c>
      <c r="C165" s="5" t="s">
        <v>29</v>
      </c>
      <c r="D165" s="5"/>
      <c r="E165" s="5"/>
      <c r="F165" s="16">
        <v>42627</v>
      </c>
      <c r="G165" s="5" t="s">
        <v>3</v>
      </c>
      <c r="H165" s="5" t="s">
        <v>11</v>
      </c>
      <c r="I165" s="5" t="s">
        <v>319</v>
      </c>
      <c r="J165">
        <v>0</v>
      </c>
      <c r="K165">
        <v>0</v>
      </c>
      <c r="L165">
        <v>300</v>
      </c>
      <c r="M165" s="5">
        <v>300</v>
      </c>
      <c r="N165" s="5">
        <v>300</v>
      </c>
      <c r="O165" s="5">
        <v>300</v>
      </c>
      <c r="P165">
        <f>Q165-R165</f>
        <v>0</v>
      </c>
      <c r="S165">
        <f>T165-U165</f>
        <v>0</v>
      </c>
      <c r="V165">
        <f>W165-X165</f>
        <v>0</v>
      </c>
      <c r="AB165">
        <f>SUM(Y165:AA165)</f>
        <v>0</v>
      </c>
      <c r="AC165" s="8" t="str">
        <f>IF(AB165=0,"",AB165/W165)</f>
        <v/>
      </c>
      <c r="AD165">
        <f>AE165-AF165</f>
        <v>0</v>
      </c>
      <c r="AG165">
        <f>AH165-AI165</f>
        <v>0</v>
      </c>
      <c r="AJ165">
        <f>AK165-AL165</f>
        <v>0</v>
      </c>
      <c r="AM165">
        <f>AN165-AO165</f>
        <v>0</v>
      </c>
      <c r="AP165">
        <f>AQ165-AR165</f>
        <v>0</v>
      </c>
      <c r="AS165">
        <f>AT165-AU165</f>
        <v>0</v>
      </c>
      <c r="AV165">
        <f>AW165-AX165</f>
        <v>0</v>
      </c>
      <c r="AY165">
        <f>AZ165-BA165</f>
        <v>0</v>
      </c>
      <c r="BB165">
        <f>BC165-BD165</f>
        <v>0</v>
      </c>
    </row>
    <row r="166" spans="1:56" x14ac:dyDescent="0.25">
      <c r="A166" t="s">
        <v>38</v>
      </c>
      <c r="B166" s="5" t="s">
        <v>51</v>
      </c>
      <c r="C166" s="5" t="s">
        <v>29</v>
      </c>
      <c r="D166" s="5" t="s">
        <v>302</v>
      </c>
      <c r="E166" s="5"/>
      <c r="F166" s="16">
        <v>42627</v>
      </c>
      <c r="G166" s="5" t="s">
        <v>2</v>
      </c>
      <c r="H166" s="5" t="s">
        <v>13</v>
      </c>
      <c r="I166" s="5" t="s">
        <v>68</v>
      </c>
      <c r="J166">
        <v>1500</v>
      </c>
      <c r="K166">
        <v>1500</v>
      </c>
      <c r="L166">
        <v>700</v>
      </c>
      <c r="M166" s="5">
        <v>700</v>
      </c>
      <c r="N166" s="5">
        <v>700</v>
      </c>
      <c r="O166" s="5">
        <v>700</v>
      </c>
      <c r="P166">
        <f>Q166-R166</f>
        <v>0</v>
      </c>
      <c r="S166">
        <f>T166-U166</f>
        <v>0</v>
      </c>
      <c r="V166">
        <f>W166-X166</f>
        <v>0</v>
      </c>
      <c r="AB166">
        <f>SUM(Y166:AA166)</f>
        <v>0</v>
      </c>
      <c r="AC166" s="8" t="str">
        <f>IF(AB166=0,"",AB166/W166)</f>
        <v/>
      </c>
      <c r="AD166">
        <f>AE166-AF166</f>
        <v>0</v>
      </c>
      <c r="AG166">
        <f>AH166-AI166</f>
        <v>0</v>
      </c>
      <c r="AJ166">
        <f>AK166-AL166</f>
        <v>0</v>
      </c>
      <c r="AM166">
        <f>AN166-AO166</f>
        <v>0</v>
      </c>
      <c r="AP166">
        <f>AQ166-AR166</f>
        <v>0</v>
      </c>
      <c r="AS166">
        <f>AT166-AU166</f>
        <v>0</v>
      </c>
      <c r="AV166">
        <f>AW166-AX166</f>
        <v>0</v>
      </c>
      <c r="AY166">
        <f>AZ166-BA166</f>
        <v>0</v>
      </c>
      <c r="BB166">
        <f>BC166-BD166</f>
        <v>0</v>
      </c>
    </row>
    <row r="167" spans="1:56" x14ac:dyDescent="0.25">
      <c r="A167" t="s">
        <v>38</v>
      </c>
      <c r="B167" s="5" t="s">
        <v>43</v>
      </c>
      <c r="C167" s="5" t="s">
        <v>10</v>
      </c>
      <c r="D167" s="5"/>
      <c r="E167" s="5"/>
      <c r="F167" s="16">
        <v>42627</v>
      </c>
      <c r="G167" s="5" t="s">
        <v>2</v>
      </c>
      <c r="H167" s="5" t="s">
        <v>13</v>
      </c>
      <c r="I167" s="5" t="s">
        <v>59</v>
      </c>
      <c r="J167">
        <v>110</v>
      </c>
      <c r="K167">
        <v>110</v>
      </c>
      <c r="L167">
        <v>110</v>
      </c>
      <c r="M167" s="5">
        <v>110</v>
      </c>
      <c r="N167" s="5">
        <v>110</v>
      </c>
      <c r="O167" s="5">
        <v>110</v>
      </c>
      <c r="P167">
        <f>Q167-R167</f>
        <v>0</v>
      </c>
      <c r="S167">
        <f>T167-U167</f>
        <v>0</v>
      </c>
      <c r="V167">
        <f>W167-X167</f>
        <v>301</v>
      </c>
      <c r="W167">
        <v>301</v>
      </c>
      <c r="Y167">
        <v>48</v>
      </c>
      <c r="Z167">
        <v>44</v>
      </c>
      <c r="AA167">
        <v>2</v>
      </c>
      <c r="AB167">
        <f>SUM(Y167:AA167)</f>
        <v>94</v>
      </c>
      <c r="AC167" s="8">
        <f>IF(AB167=0,"",AB167/W167)</f>
        <v>0.3122923588039867</v>
      </c>
      <c r="AD167">
        <f>AE167-AF167</f>
        <v>304</v>
      </c>
      <c r="AE167">
        <v>304</v>
      </c>
      <c r="AG167">
        <f>AH167-AI167</f>
        <v>296</v>
      </c>
      <c r="AH167">
        <v>296</v>
      </c>
      <c r="AJ167">
        <f>AK167-AL167</f>
        <v>310</v>
      </c>
      <c r="AK167">
        <v>312</v>
      </c>
      <c r="AL167">
        <v>2</v>
      </c>
      <c r="AM167">
        <f>AN167-AO167</f>
        <v>310</v>
      </c>
      <c r="AN167">
        <v>312</v>
      </c>
      <c r="AO167">
        <v>2</v>
      </c>
      <c r="AP167">
        <f>AQ167-AR167</f>
        <v>314</v>
      </c>
      <c r="AQ167">
        <v>317</v>
      </c>
      <c r="AR167">
        <v>3</v>
      </c>
      <c r="AS167">
        <f>AT167-AU167</f>
        <v>309</v>
      </c>
      <c r="AT167">
        <v>312</v>
      </c>
      <c r="AU167">
        <v>3</v>
      </c>
      <c r="AV167">
        <f>AW167-AX167</f>
        <v>316</v>
      </c>
      <c r="AW167">
        <v>318</v>
      </c>
      <c r="AX167">
        <v>2</v>
      </c>
      <c r="AY167">
        <f>AZ167-BA167</f>
        <v>0</v>
      </c>
      <c r="BB167">
        <f>BC167-BD167</f>
        <v>315</v>
      </c>
      <c r="BC167">
        <v>317</v>
      </c>
      <c r="BD167">
        <v>2</v>
      </c>
    </row>
    <row r="168" spans="1:56" x14ac:dyDescent="0.25">
      <c r="A168" t="s">
        <v>38</v>
      </c>
      <c r="B168" s="5" t="s">
        <v>43</v>
      </c>
      <c r="C168" s="5" t="s">
        <v>10</v>
      </c>
      <c r="D168" s="5"/>
      <c r="E168" s="5"/>
      <c r="F168" s="16">
        <v>42627</v>
      </c>
      <c r="G168" s="5" t="s">
        <v>2</v>
      </c>
      <c r="H168" s="5" t="s">
        <v>13</v>
      </c>
      <c r="I168" s="5" t="s">
        <v>60</v>
      </c>
      <c r="J168">
        <v>198</v>
      </c>
      <c r="K168">
        <v>198</v>
      </c>
      <c r="L168">
        <v>198</v>
      </c>
      <c r="M168" s="5">
        <v>198</v>
      </c>
      <c r="N168" s="5">
        <v>198</v>
      </c>
      <c r="O168" s="5">
        <v>198</v>
      </c>
      <c r="P168">
        <f>Q168-R168</f>
        <v>309</v>
      </c>
      <c r="Q168">
        <v>309</v>
      </c>
      <c r="S168">
        <f>T168-U168</f>
        <v>309</v>
      </c>
      <c r="T168">
        <v>309</v>
      </c>
      <c r="V168">
        <f>W168-X168</f>
        <v>0</v>
      </c>
      <c r="AB168">
        <f>SUM(Y168:AA168)</f>
        <v>0</v>
      </c>
      <c r="AC168" s="8" t="str">
        <f>IF(AB168=0,"",AB168/W168)</f>
        <v/>
      </c>
      <c r="AD168">
        <f>AE168-AF168</f>
        <v>0</v>
      </c>
      <c r="AG168">
        <f>AH168-AI168</f>
        <v>0</v>
      </c>
      <c r="AJ168">
        <f>AK168-AL168</f>
        <v>0</v>
      </c>
      <c r="AM168">
        <f>AN168-AO168</f>
        <v>0</v>
      </c>
      <c r="AP168">
        <f>AQ168-AR168</f>
        <v>0</v>
      </c>
      <c r="AS168">
        <f>AT168-AU168</f>
        <v>0</v>
      </c>
      <c r="AV168">
        <f>AW168-AX168</f>
        <v>0</v>
      </c>
      <c r="AY168">
        <f>AZ168-BA168</f>
        <v>0</v>
      </c>
      <c r="BB168">
        <f>BC168-BD168</f>
        <v>0</v>
      </c>
    </row>
    <row r="169" spans="1:56" x14ac:dyDescent="0.25">
      <c r="A169" t="s">
        <v>38</v>
      </c>
      <c r="B169" s="5" t="s">
        <v>52</v>
      </c>
      <c r="C169" s="5" t="s">
        <v>10</v>
      </c>
      <c r="D169" s="5"/>
      <c r="E169" s="5"/>
      <c r="F169" s="16">
        <v>42627</v>
      </c>
      <c r="G169" s="5" t="s">
        <v>2</v>
      </c>
      <c r="H169" s="5" t="s">
        <v>11</v>
      </c>
      <c r="I169" s="5" t="s">
        <v>62</v>
      </c>
      <c r="J169">
        <v>271</v>
      </c>
      <c r="K169">
        <v>271</v>
      </c>
      <c r="L169">
        <v>271</v>
      </c>
      <c r="M169" s="5">
        <v>271</v>
      </c>
      <c r="N169" s="5">
        <v>271</v>
      </c>
      <c r="O169" s="5">
        <v>271</v>
      </c>
      <c r="P169">
        <f>Q169-R169</f>
        <v>253</v>
      </c>
      <c r="Q169">
        <v>270</v>
      </c>
      <c r="R169">
        <v>17</v>
      </c>
      <c r="S169">
        <f>T169-U169</f>
        <v>251</v>
      </c>
      <c r="T169">
        <v>268</v>
      </c>
      <c r="U169">
        <v>17</v>
      </c>
      <c r="V169">
        <f>W169-X169</f>
        <v>243</v>
      </c>
      <c r="W169">
        <v>260</v>
      </c>
      <c r="X169">
        <v>17</v>
      </c>
      <c r="Y169">
        <v>38</v>
      </c>
      <c r="Z169">
        <v>52</v>
      </c>
      <c r="AA169">
        <v>4</v>
      </c>
      <c r="AB169">
        <f>SUM(Y169:AA169)</f>
        <v>94</v>
      </c>
      <c r="AC169" s="8">
        <f>IF(AB169=0,"",AB169/W169)</f>
        <v>0.36153846153846153</v>
      </c>
      <c r="AD169">
        <f>AE169-AF169</f>
        <v>247</v>
      </c>
      <c r="AE169">
        <v>259</v>
      </c>
      <c r="AF169">
        <v>12</v>
      </c>
      <c r="AG169">
        <f>AH169-AI169</f>
        <v>254</v>
      </c>
      <c r="AH169">
        <v>266</v>
      </c>
      <c r="AI169">
        <v>12</v>
      </c>
      <c r="AJ169">
        <f>AK169-AL169</f>
        <v>249</v>
      </c>
      <c r="AK169">
        <v>261</v>
      </c>
      <c r="AL169">
        <v>12</v>
      </c>
      <c r="AM169">
        <f>AN169-AO169</f>
        <v>244</v>
      </c>
      <c r="AN169">
        <v>256</v>
      </c>
      <c r="AO169">
        <v>12</v>
      </c>
      <c r="AP169">
        <f>AQ169-AR169</f>
        <v>256</v>
      </c>
      <c r="AQ169">
        <v>268</v>
      </c>
      <c r="AR169">
        <v>12</v>
      </c>
      <c r="AS169">
        <f>AT169-AU169</f>
        <v>253</v>
      </c>
      <c r="AT169">
        <v>265</v>
      </c>
      <c r="AU169">
        <v>12</v>
      </c>
      <c r="AV169">
        <f>AW169-AX169</f>
        <v>260</v>
      </c>
      <c r="AW169">
        <v>272</v>
      </c>
      <c r="AX169">
        <v>12</v>
      </c>
      <c r="AY169">
        <f>AZ169-BA169</f>
        <v>0</v>
      </c>
      <c r="BB169">
        <f>BC169-BD169</f>
        <v>255</v>
      </c>
      <c r="BC169">
        <v>267</v>
      </c>
      <c r="BD169">
        <v>12</v>
      </c>
    </row>
    <row r="170" spans="1:56" x14ac:dyDescent="0.25">
      <c r="A170" t="s">
        <v>38</v>
      </c>
      <c r="B170" s="5" t="s">
        <v>52</v>
      </c>
      <c r="C170" s="5" t="s">
        <v>10</v>
      </c>
      <c r="D170" s="5"/>
      <c r="E170" s="5"/>
      <c r="F170" s="16">
        <v>42627</v>
      </c>
      <c r="G170" s="5" t="s">
        <v>2</v>
      </c>
      <c r="H170" s="5" t="s">
        <v>11</v>
      </c>
      <c r="I170" s="5" t="s">
        <v>61</v>
      </c>
      <c r="J170">
        <v>26</v>
      </c>
      <c r="K170">
        <v>26</v>
      </c>
      <c r="L170">
        <v>26</v>
      </c>
      <c r="M170" s="5">
        <v>26</v>
      </c>
      <c r="N170" s="5">
        <v>26</v>
      </c>
      <c r="O170" s="5">
        <v>26</v>
      </c>
      <c r="P170">
        <f>Q170-R170</f>
        <v>21</v>
      </c>
      <c r="Q170">
        <v>21</v>
      </c>
      <c r="S170">
        <f>T170-U170</f>
        <v>22</v>
      </c>
      <c r="T170">
        <v>22</v>
      </c>
      <c r="V170">
        <f>W170-X170</f>
        <v>18</v>
      </c>
      <c r="W170">
        <v>18</v>
      </c>
      <c r="Y170">
        <v>4</v>
      </c>
      <c r="AA170">
        <v>1</v>
      </c>
      <c r="AB170">
        <f>SUM(Y170:AA170)</f>
        <v>5</v>
      </c>
      <c r="AC170" s="8">
        <f>IF(AB170=0,"",AB170/W170)</f>
        <v>0.27777777777777779</v>
      </c>
      <c r="AD170">
        <f>AE170-AF170</f>
        <v>18</v>
      </c>
      <c r="AE170">
        <v>18</v>
      </c>
      <c r="AG170">
        <f>AH170-AI170</f>
        <v>15</v>
      </c>
      <c r="AH170">
        <v>15</v>
      </c>
      <c r="AJ170">
        <f>AK170-AL170</f>
        <v>22</v>
      </c>
      <c r="AK170">
        <v>22</v>
      </c>
      <c r="AL170">
        <v>0</v>
      </c>
      <c r="AM170">
        <f>AN170-AO170</f>
        <v>28</v>
      </c>
      <c r="AN170">
        <v>28</v>
      </c>
      <c r="AO170">
        <v>0</v>
      </c>
      <c r="AP170">
        <f>AQ170-AR170</f>
        <v>28</v>
      </c>
      <c r="AQ170">
        <v>28</v>
      </c>
      <c r="AR170">
        <v>0</v>
      </c>
      <c r="AS170">
        <f>AT170-AU170</f>
        <v>28</v>
      </c>
      <c r="AT170">
        <v>28</v>
      </c>
      <c r="AU170">
        <v>0</v>
      </c>
      <c r="AV170">
        <f>AW170-AX170</f>
        <v>20</v>
      </c>
      <c r="AW170">
        <v>20</v>
      </c>
      <c r="AX170">
        <v>0</v>
      </c>
      <c r="AY170">
        <f>AZ170-BA170</f>
        <v>0</v>
      </c>
      <c r="BB170">
        <f>BC170-BD170</f>
        <v>20</v>
      </c>
      <c r="BC170">
        <v>20</v>
      </c>
    </row>
    <row r="171" spans="1:56" x14ac:dyDescent="0.25">
      <c r="A171" t="s">
        <v>38</v>
      </c>
      <c r="B171" s="5" t="s">
        <v>52</v>
      </c>
      <c r="C171" s="5" t="s">
        <v>29</v>
      </c>
      <c r="D171" s="5">
        <v>2017</v>
      </c>
      <c r="E171" s="5"/>
      <c r="F171" s="16">
        <v>42627</v>
      </c>
      <c r="G171" s="5" t="s">
        <v>2</v>
      </c>
      <c r="H171" s="5" t="s">
        <v>13</v>
      </c>
      <c r="I171" s="5" t="s">
        <v>69</v>
      </c>
      <c r="J171">
        <v>368</v>
      </c>
      <c r="K171">
        <v>368</v>
      </c>
      <c r="L171">
        <v>368</v>
      </c>
      <c r="M171" s="13">
        <v>300</v>
      </c>
      <c r="N171" s="13">
        <v>300</v>
      </c>
      <c r="O171" s="13">
        <v>300</v>
      </c>
      <c r="P171">
        <f>Q171-R171</f>
        <v>0</v>
      </c>
      <c r="S171">
        <f>T171-U171</f>
        <v>0</v>
      </c>
      <c r="V171">
        <f>W171-X171</f>
        <v>0</v>
      </c>
      <c r="AB171">
        <f>SUM(Y171:AA171)</f>
        <v>0</v>
      </c>
      <c r="AC171" s="8" t="str">
        <f>IF(AB171=0,"",AB171/W171)</f>
        <v/>
      </c>
      <c r="AD171">
        <f>AE171-AF171</f>
        <v>0</v>
      </c>
      <c r="AG171">
        <f>AH171-AI171</f>
        <v>0</v>
      </c>
      <c r="AJ171">
        <f>AK171-AL171</f>
        <v>0</v>
      </c>
      <c r="AM171">
        <f>AN171-AO171</f>
        <v>0</v>
      </c>
      <c r="AP171">
        <f>AQ171-AR171</f>
        <v>0</v>
      </c>
      <c r="AS171">
        <f>AT171-AU171</f>
        <v>0</v>
      </c>
      <c r="AV171">
        <f>AW171-AX171</f>
        <v>0</v>
      </c>
      <c r="AY171">
        <f>AZ171-BA171</f>
        <v>0</v>
      </c>
      <c r="BB171">
        <f>BC171-BD171</f>
        <v>0</v>
      </c>
    </row>
    <row r="172" spans="1:56" x14ac:dyDescent="0.25">
      <c r="A172" t="s">
        <v>38</v>
      </c>
      <c r="B172" s="5" t="s">
        <v>53</v>
      </c>
      <c r="C172" s="5" t="s">
        <v>10</v>
      </c>
      <c r="D172" s="5"/>
      <c r="E172" s="5"/>
      <c r="F172" s="16">
        <v>42627</v>
      </c>
      <c r="G172" s="5" t="s">
        <v>2</v>
      </c>
      <c r="H172" s="5" t="s">
        <v>11</v>
      </c>
      <c r="I172" s="5" t="s">
        <v>63</v>
      </c>
      <c r="J172">
        <v>12</v>
      </c>
      <c r="K172">
        <v>12</v>
      </c>
      <c r="L172">
        <v>12</v>
      </c>
      <c r="M172" s="5">
        <v>12</v>
      </c>
      <c r="N172" s="5">
        <v>12</v>
      </c>
      <c r="O172" s="5">
        <v>12</v>
      </c>
      <c r="P172">
        <f>Q172-R172</f>
        <v>8</v>
      </c>
      <c r="Q172">
        <v>9</v>
      </c>
      <c r="R172">
        <v>1</v>
      </c>
      <c r="S172">
        <f>T172-U172</f>
        <v>8</v>
      </c>
      <c r="T172">
        <v>9</v>
      </c>
      <c r="U172">
        <v>1</v>
      </c>
      <c r="V172">
        <f>W172-X172</f>
        <v>4</v>
      </c>
      <c r="W172">
        <v>5</v>
      </c>
      <c r="X172">
        <v>1</v>
      </c>
      <c r="AB172">
        <f>SUM(Y172:AA172)</f>
        <v>0</v>
      </c>
      <c r="AC172" s="8" t="str">
        <f>IF(AB172=0,"",AB172/W172)</f>
        <v/>
      </c>
      <c r="AD172">
        <f>AE172-AF172</f>
        <v>2</v>
      </c>
      <c r="AE172">
        <v>3</v>
      </c>
      <c r="AF172">
        <v>1</v>
      </c>
      <c r="AG172">
        <f>AH172-AI172</f>
        <v>3</v>
      </c>
      <c r="AH172">
        <v>4</v>
      </c>
      <c r="AI172">
        <v>1</v>
      </c>
      <c r="AJ172">
        <f>AK172-AL172</f>
        <v>4</v>
      </c>
      <c r="AK172">
        <v>5</v>
      </c>
      <c r="AL172">
        <v>1</v>
      </c>
      <c r="AM172">
        <f>AN172-AO172</f>
        <v>4</v>
      </c>
      <c r="AN172">
        <v>9</v>
      </c>
      <c r="AO172">
        <v>5</v>
      </c>
      <c r="AP172">
        <f>AQ172-AR172</f>
        <v>4</v>
      </c>
      <c r="AQ172">
        <v>9</v>
      </c>
      <c r="AR172">
        <v>5</v>
      </c>
      <c r="AS172">
        <f>AT172-AU172</f>
        <v>4</v>
      </c>
      <c r="AT172">
        <v>9</v>
      </c>
      <c r="AU172">
        <v>5</v>
      </c>
      <c r="AV172">
        <f>AW172-AX172</f>
        <v>3</v>
      </c>
      <c r="AW172">
        <v>8</v>
      </c>
      <c r="AX172">
        <v>5</v>
      </c>
      <c r="AY172">
        <f>AZ172-BA172</f>
        <v>0</v>
      </c>
      <c r="BB172">
        <f>BC172-BD172</f>
        <v>4</v>
      </c>
      <c r="BC172">
        <v>9</v>
      </c>
      <c r="BD172">
        <v>5</v>
      </c>
    </row>
    <row r="173" spans="1:56" x14ac:dyDescent="0.25">
      <c r="A173" t="s">
        <v>209</v>
      </c>
      <c r="B173" s="5" t="s">
        <v>213</v>
      </c>
      <c r="C173" s="5" t="s">
        <v>10</v>
      </c>
      <c r="D173" s="5"/>
      <c r="E173" s="5"/>
      <c r="F173" s="16">
        <v>42627</v>
      </c>
      <c r="G173" s="5" t="s">
        <v>2</v>
      </c>
      <c r="H173" s="5" t="s">
        <v>13</v>
      </c>
      <c r="I173" s="5" t="s">
        <v>230</v>
      </c>
      <c r="J173">
        <v>364</v>
      </c>
      <c r="K173">
        <v>364</v>
      </c>
      <c r="L173">
        <v>364</v>
      </c>
      <c r="M173" s="5">
        <v>364</v>
      </c>
      <c r="N173" s="5">
        <v>364</v>
      </c>
      <c r="O173" s="5">
        <v>364</v>
      </c>
      <c r="P173">
        <f>Q173-R173</f>
        <v>0</v>
      </c>
      <c r="S173">
        <f>T173-U173</f>
        <v>0</v>
      </c>
      <c r="V173">
        <f>W173-X173</f>
        <v>133</v>
      </c>
      <c r="W173">
        <v>133</v>
      </c>
      <c r="Y173">
        <v>11</v>
      </c>
      <c r="Z173">
        <v>12</v>
      </c>
      <c r="AA173">
        <v>2</v>
      </c>
      <c r="AB173">
        <f>SUM(Y173:AA173)</f>
        <v>25</v>
      </c>
      <c r="AC173" s="8">
        <f>IF(AB173=0,"",AB173/W173)</f>
        <v>0.18796992481203006</v>
      </c>
      <c r="AD173">
        <f>AE173-AF173</f>
        <v>338</v>
      </c>
      <c r="AE173">
        <v>338</v>
      </c>
      <c r="AG173">
        <f>AH173-AI173</f>
        <v>357</v>
      </c>
      <c r="AH173">
        <v>357</v>
      </c>
      <c r="AJ173">
        <f>AK173-AL173</f>
        <v>352</v>
      </c>
      <c r="AK173">
        <v>352</v>
      </c>
      <c r="AL173">
        <v>0</v>
      </c>
      <c r="AM173">
        <f>AN173-AO173</f>
        <v>355</v>
      </c>
      <c r="AN173">
        <v>355</v>
      </c>
      <c r="AO173">
        <v>0</v>
      </c>
      <c r="AP173">
        <f>AQ173-AR173</f>
        <v>352</v>
      </c>
      <c r="AQ173">
        <v>352</v>
      </c>
      <c r="AR173">
        <v>0</v>
      </c>
      <c r="AS173">
        <f>AT173-AU173</f>
        <v>359</v>
      </c>
      <c r="AT173">
        <v>359</v>
      </c>
      <c r="AU173">
        <v>0</v>
      </c>
      <c r="AV173">
        <f>AW173-AX173</f>
        <v>373</v>
      </c>
      <c r="AW173">
        <v>373</v>
      </c>
      <c r="AX173">
        <v>0</v>
      </c>
      <c r="AY173">
        <f>AZ173-BA173</f>
        <v>0</v>
      </c>
      <c r="BB173">
        <f>BC173-BD173</f>
        <v>361</v>
      </c>
      <c r="BC173">
        <v>361</v>
      </c>
    </row>
    <row r="174" spans="1:56" x14ac:dyDescent="0.25">
      <c r="A174" t="s">
        <v>209</v>
      </c>
      <c r="B174" s="5" t="s">
        <v>213</v>
      </c>
      <c r="C174" s="5" t="s">
        <v>10</v>
      </c>
      <c r="D174" s="5"/>
      <c r="E174" s="5"/>
      <c r="F174" s="16">
        <v>42627</v>
      </c>
      <c r="G174" s="5" t="s">
        <v>2</v>
      </c>
      <c r="H174" s="5" t="s">
        <v>13</v>
      </c>
      <c r="I174" s="5" t="s">
        <v>229</v>
      </c>
      <c r="J174">
        <v>168</v>
      </c>
      <c r="K174">
        <v>168</v>
      </c>
      <c r="L174">
        <v>170</v>
      </c>
      <c r="M174" s="5">
        <v>170</v>
      </c>
      <c r="N174" s="5">
        <v>170</v>
      </c>
      <c r="O174" s="5">
        <v>170</v>
      </c>
      <c r="P174">
        <f>Q174-R174</f>
        <v>95</v>
      </c>
      <c r="Q174">
        <v>95</v>
      </c>
      <c r="S174">
        <f>T174-U174</f>
        <v>101</v>
      </c>
      <c r="T174">
        <v>101</v>
      </c>
      <c r="V174">
        <f>W174-X174</f>
        <v>150</v>
      </c>
      <c r="W174">
        <v>150</v>
      </c>
      <c r="X174">
        <v>0</v>
      </c>
      <c r="Y174">
        <v>21</v>
      </c>
      <c r="Z174">
        <v>20</v>
      </c>
      <c r="AA174">
        <v>1</v>
      </c>
      <c r="AB174">
        <f>SUM(Y174:AA174)</f>
        <v>42</v>
      </c>
      <c r="AC174" s="8">
        <f>IF(AB174=0,"",AB174/W174)</f>
        <v>0.28000000000000003</v>
      </c>
      <c r="AD174">
        <f>AE174-AF174</f>
        <v>177</v>
      </c>
      <c r="AE174">
        <v>177</v>
      </c>
      <c r="AG174">
        <f>AH174-AI174</f>
        <v>182</v>
      </c>
      <c r="AH174">
        <v>182</v>
      </c>
      <c r="AJ174">
        <f>AK174-AL174</f>
        <v>183</v>
      </c>
      <c r="AK174">
        <v>183</v>
      </c>
      <c r="AL174">
        <v>0</v>
      </c>
      <c r="AM174">
        <f>AN174-AO174</f>
        <v>171</v>
      </c>
      <c r="AN174">
        <v>171</v>
      </c>
      <c r="AO174">
        <v>0</v>
      </c>
      <c r="AP174">
        <f>AQ174-AR174</f>
        <v>169</v>
      </c>
      <c r="AQ174">
        <v>169</v>
      </c>
      <c r="AR174">
        <v>0</v>
      </c>
      <c r="AS174">
        <f>AT174-AU174</f>
        <v>184</v>
      </c>
      <c r="AT174">
        <v>184</v>
      </c>
      <c r="AU174">
        <v>0</v>
      </c>
      <c r="AV174">
        <f>AW174-AX174</f>
        <v>173</v>
      </c>
      <c r="AW174">
        <v>173</v>
      </c>
      <c r="AX174">
        <v>0</v>
      </c>
      <c r="AY174">
        <f>AZ174-BA174</f>
        <v>0</v>
      </c>
      <c r="BB174">
        <f>BC174-BD174</f>
        <v>176</v>
      </c>
      <c r="BC174">
        <v>176</v>
      </c>
    </row>
    <row r="175" spans="1:56" x14ac:dyDescent="0.25">
      <c r="A175" t="s">
        <v>209</v>
      </c>
      <c r="B175" s="5" t="s">
        <v>212</v>
      </c>
      <c r="C175" s="5" t="s">
        <v>10</v>
      </c>
      <c r="D175" s="5"/>
      <c r="E175" s="5"/>
      <c r="F175" s="16">
        <v>42627</v>
      </c>
      <c r="G175" s="5" t="s">
        <v>2</v>
      </c>
      <c r="H175" s="5" t="s">
        <v>13</v>
      </c>
      <c r="I175" s="5" t="s">
        <v>228</v>
      </c>
      <c r="J175">
        <v>231</v>
      </c>
      <c r="K175">
        <v>231</v>
      </c>
      <c r="L175">
        <v>231</v>
      </c>
      <c r="M175" s="5">
        <v>231</v>
      </c>
      <c r="N175" s="5">
        <v>231</v>
      </c>
      <c r="O175" s="5">
        <v>231</v>
      </c>
      <c r="P175">
        <f>Q175-R175</f>
        <v>206</v>
      </c>
      <c r="Q175">
        <v>231</v>
      </c>
      <c r="R175">
        <v>25</v>
      </c>
      <c r="S175">
        <f>T175-U175</f>
        <v>217</v>
      </c>
      <c r="T175">
        <v>243</v>
      </c>
      <c r="U175">
        <v>26</v>
      </c>
      <c r="V175">
        <f>W175-X175</f>
        <v>213</v>
      </c>
      <c r="W175">
        <v>240</v>
      </c>
      <c r="X175">
        <v>27</v>
      </c>
      <c r="Y175">
        <v>19</v>
      </c>
      <c r="Z175">
        <v>12</v>
      </c>
      <c r="AA175">
        <v>3</v>
      </c>
      <c r="AB175">
        <f>SUM(Y175:AA175)</f>
        <v>34</v>
      </c>
      <c r="AC175" s="8">
        <f>IF(AB175=0,"",AB175/W175)</f>
        <v>0.14166666666666666</v>
      </c>
      <c r="AD175">
        <f>AE175-AF175</f>
        <v>213</v>
      </c>
      <c r="AE175">
        <v>240</v>
      </c>
      <c r="AF175">
        <v>27</v>
      </c>
      <c r="AG175">
        <f>AH175-AI175</f>
        <v>181</v>
      </c>
      <c r="AH175">
        <v>226</v>
      </c>
      <c r="AI175">
        <v>45</v>
      </c>
      <c r="AJ175">
        <f>AK175-AL175</f>
        <v>164</v>
      </c>
      <c r="AK175">
        <v>215</v>
      </c>
      <c r="AL175">
        <v>51</v>
      </c>
      <c r="AM175">
        <f>AN175-AO175</f>
        <v>163</v>
      </c>
      <c r="AN175">
        <v>215</v>
      </c>
      <c r="AO175">
        <v>52</v>
      </c>
      <c r="AP175">
        <f>AQ175-AR175</f>
        <v>163</v>
      </c>
      <c r="AQ175">
        <v>213</v>
      </c>
      <c r="AR175">
        <v>50</v>
      </c>
      <c r="AS175">
        <f>AT175-AU175</f>
        <v>176</v>
      </c>
      <c r="AT175">
        <v>226</v>
      </c>
      <c r="AU175">
        <v>50</v>
      </c>
      <c r="AV175">
        <f>AW175-AX175</f>
        <v>174</v>
      </c>
      <c r="AW175">
        <v>228</v>
      </c>
      <c r="AX175">
        <v>54</v>
      </c>
      <c r="AY175">
        <f>AZ175-BA175</f>
        <v>0</v>
      </c>
      <c r="BB175">
        <f>BC175-BD175</f>
        <v>169</v>
      </c>
      <c r="BC175">
        <v>214</v>
      </c>
      <c r="BD175">
        <v>45</v>
      </c>
    </row>
    <row r="176" spans="1:56" x14ac:dyDescent="0.25">
      <c r="A176" t="s">
        <v>209</v>
      </c>
      <c r="B176" s="5" t="s">
        <v>212</v>
      </c>
      <c r="C176" s="5" t="s">
        <v>10</v>
      </c>
      <c r="D176" s="5"/>
      <c r="E176" s="5" t="s">
        <v>330</v>
      </c>
      <c r="F176" s="16">
        <v>42627</v>
      </c>
      <c r="G176" s="5" t="s">
        <v>2</v>
      </c>
      <c r="H176" s="5" t="s">
        <v>13</v>
      </c>
      <c r="I176" s="5" t="s">
        <v>231</v>
      </c>
      <c r="J176">
        <v>100</v>
      </c>
      <c r="K176">
        <v>100</v>
      </c>
      <c r="L176">
        <v>100</v>
      </c>
      <c r="M176" s="5">
        <v>100</v>
      </c>
      <c r="N176" s="5">
        <v>96</v>
      </c>
      <c r="O176" s="5">
        <v>96</v>
      </c>
      <c r="P176">
        <f>Q176-R176</f>
        <v>0</v>
      </c>
      <c r="S176">
        <f>T176-U176</f>
        <v>17</v>
      </c>
      <c r="T176">
        <v>17</v>
      </c>
      <c r="V176">
        <f>W176-X176</f>
        <v>0</v>
      </c>
      <c r="AB176">
        <f>SUM(Y176:AA176)</f>
        <v>0</v>
      </c>
      <c r="AC176" s="8" t="str">
        <f>IF(AB176=0,"",AB176/W176)</f>
        <v/>
      </c>
      <c r="AD176">
        <f>AE176-AF176</f>
        <v>0</v>
      </c>
      <c r="AG176">
        <f>AH176-AI176</f>
        <v>16</v>
      </c>
      <c r="AH176">
        <v>16</v>
      </c>
      <c r="AJ176">
        <f>AK176-AL176</f>
        <v>16</v>
      </c>
      <c r="AK176">
        <v>16</v>
      </c>
      <c r="AL176">
        <v>0</v>
      </c>
      <c r="AM176">
        <f>AN176-AO176</f>
        <v>16</v>
      </c>
      <c r="AN176">
        <v>16</v>
      </c>
      <c r="AO176">
        <v>0</v>
      </c>
      <c r="AP176">
        <f>AQ176-AR176</f>
        <v>16</v>
      </c>
      <c r="AQ176">
        <v>16</v>
      </c>
      <c r="AR176">
        <v>0</v>
      </c>
      <c r="AS176">
        <f>AT176-AU176</f>
        <v>92</v>
      </c>
      <c r="AT176">
        <v>92</v>
      </c>
      <c r="AU176">
        <v>0</v>
      </c>
      <c r="AV176">
        <f>AW176-AX176</f>
        <v>100</v>
      </c>
      <c r="AW176">
        <v>100</v>
      </c>
      <c r="AX176">
        <v>0</v>
      </c>
      <c r="AY176">
        <f>AZ176-BA176</f>
        <v>0</v>
      </c>
      <c r="BB176">
        <f>BC176-BD176</f>
        <v>101</v>
      </c>
      <c r="BC176">
        <v>101</v>
      </c>
    </row>
    <row r="177" spans="1:56" x14ac:dyDescent="0.25">
      <c r="A177" t="s">
        <v>209</v>
      </c>
      <c r="B177" s="5" t="s">
        <v>214</v>
      </c>
      <c r="C177" s="5" t="s">
        <v>10</v>
      </c>
      <c r="D177" s="5"/>
      <c r="E177" s="5" t="s">
        <v>332</v>
      </c>
      <c r="F177" s="16">
        <v>42627</v>
      </c>
      <c r="G177" s="5" t="s">
        <v>2</v>
      </c>
      <c r="H177" s="5" t="s">
        <v>11</v>
      </c>
      <c r="I177" s="5" t="s">
        <v>232</v>
      </c>
      <c r="J177">
        <v>246</v>
      </c>
      <c r="K177">
        <v>246</v>
      </c>
      <c r="L177">
        <v>246</v>
      </c>
      <c r="M177" s="5">
        <v>246</v>
      </c>
      <c r="N177" s="5">
        <v>246</v>
      </c>
      <c r="O177" s="5">
        <v>246</v>
      </c>
      <c r="P177">
        <f>Q177-R177</f>
        <v>242</v>
      </c>
      <c r="Q177">
        <v>251</v>
      </c>
      <c r="R177">
        <v>9</v>
      </c>
      <c r="S177">
        <f>T177-U177</f>
        <v>242</v>
      </c>
      <c r="T177">
        <v>251</v>
      </c>
      <c r="U177">
        <v>9</v>
      </c>
      <c r="V177">
        <f>W177-X177</f>
        <v>243</v>
      </c>
      <c r="W177">
        <v>252</v>
      </c>
      <c r="X177">
        <v>9</v>
      </c>
      <c r="Y177">
        <v>37</v>
      </c>
      <c r="Z177">
        <v>54</v>
      </c>
      <c r="AA177">
        <v>6</v>
      </c>
      <c r="AB177">
        <f>SUM(Y177:AA177)</f>
        <v>97</v>
      </c>
      <c r="AC177" s="8">
        <f>IF(AB177=0,"",AB177/W177)</f>
        <v>0.38492063492063494</v>
      </c>
      <c r="AD177">
        <f>AE177-AF177</f>
        <v>243</v>
      </c>
      <c r="AE177">
        <v>252</v>
      </c>
      <c r="AF177">
        <v>9</v>
      </c>
      <c r="AG177">
        <f>AH177-AI177</f>
        <v>243</v>
      </c>
      <c r="AH177">
        <v>252</v>
      </c>
      <c r="AI177">
        <v>9</v>
      </c>
      <c r="AJ177">
        <f>AK177-AL177</f>
        <v>240</v>
      </c>
      <c r="AK177">
        <v>249</v>
      </c>
      <c r="AL177">
        <v>9</v>
      </c>
      <c r="AM177">
        <f>AN177-AO177</f>
        <v>242</v>
      </c>
      <c r="AN177">
        <v>251</v>
      </c>
      <c r="AO177">
        <v>9</v>
      </c>
      <c r="AP177">
        <f>AQ177-AR177</f>
        <v>241</v>
      </c>
      <c r="AQ177">
        <v>251</v>
      </c>
      <c r="AR177">
        <v>10</v>
      </c>
      <c r="AS177">
        <f>AT177-AU177</f>
        <v>243</v>
      </c>
      <c r="AT177">
        <v>252</v>
      </c>
      <c r="AU177">
        <v>9</v>
      </c>
      <c r="AV177">
        <f>AW177-AX177</f>
        <v>238</v>
      </c>
      <c r="AW177">
        <v>247</v>
      </c>
      <c r="AX177">
        <v>9</v>
      </c>
      <c r="AY177">
        <f>AZ177-BA177</f>
        <v>0</v>
      </c>
      <c r="BB177">
        <f>BC177-BD177</f>
        <v>244</v>
      </c>
      <c r="BC177">
        <v>254</v>
      </c>
      <c r="BD177">
        <v>10</v>
      </c>
    </row>
    <row r="178" spans="1:56" x14ac:dyDescent="0.25">
      <c r="A178" t="s">
        <v>209</v>
      </c>
      <c r="B178" s="5" t="s">
        <v>215</v>
      </c>
      <c r="C178" s="5" t="s">
        <v>10</v>
      </c>
      <c r="D178" s="5"/>
      <c r="E178" s="5" t="s">
        <v>326</v>
      </c>
      <c r="F178" s="16">
        <v>42627</v>
      </c>
      <c r="G178" s="5" t="s">
        <v>2</v>
      </c>
      <c r="H178" s="5" t="s">
        <v>11</v>
      </c>
      <c r="I178" s="5" t="s">
        <v>233</v>
      </c>
      <c r="J178">
        <v>346</v>
      </c>
      <c r="K178">
        <v>346</v>
      </c>
      <c r="L178">
        <v>346</v>
      </c>
      <c r="M178" s="5">
        <v>346</v>
      </c>
      <c r="N178" s="5">
        <v>346</v>
      </c>
      <c r="O178" s="5">
        <v>346</v>
      </c>
      <c r="P178">
        <f>Q178-R178</f>
        <v>314</v>
      </c>
      <c r="Q178">
        <v>325</v>
      </c>
      <c r="R178">
        <v>11</v>
      </c>
      <c r="S178">
        <f>T178-U178</f>
        <v>301</v>
      </c>
      <c r="T178">
        <v>312</v>
      </c>
      <c r="U178">
        <v>11</v>
      </c>
      <c r="V178">
        <f>W178-X178</f>
        <v>302</v>
      </c>
      <c r="W178">
        <v>313</v>
      </c>
      <c r="X178">
        <v>11</v>
      </c>
      <c r="Y178">
        <v>22</v>
      </c>
      <c r="Z178">
        <v>28</v>
      </c>
      <c r="AA178">
        <v>2</v>
      </c>
      <c r="AB178">
        <f>SUM(Y178:AA178)</f>
        <v>52</v>
      </c>
      <c r="AC178" s="8">
        <f>IF(AB178=0,"",AB178/W178)</f>
        <v>0.16613418530351437</v>
      </c>
      <c r="AD178">
        <f>AE178-AF178</f>
        <v>302</v>
      </c>
      <c r="AE178">
        <v>312</v>
      </c>
      <c r="AF178">
        <v>10</v>
      </c>
      <c r="AG178">
        <f>AH178-AI178</f>
        <v>293</v>
      </c>
      <c r="AH178">
        <v>304</v>
      </c>
      <c r="AI178">
        <v>11</v>
      </c>
      <c r="AJ178">
        <f>AK178-AL178</f>
        <v>284</v>
      </c>
      <c r="AK178">
        <v>303</v>
      </c>
      <c r="AL178">
        <v>19</v>
      </c>
      <c r="AM178">
        <f>AN178-AO178</f>
        <v>277</v>
      </c>
      <c r="AN178">
        <v>295</v>
      </c>
      <c r="AO178">
        <v>18</v>
      </c>
      <c r="AP178">
        <f>AQ178-AR178</f>
        <v>283</v>
      </c>
      <c r="AQ178">
        <v>315</v>
      </c>
      <c r="AR178">
        <v>32</v>
      </c>
      <c r="AS178">
        <f>AT178-AU178</f>
        <v>275</v>
      </c>
      <c r="AT178">
        <v>307</v>
      </c>
      <c r="AU178">
        <v>32</v>
      </c>
      <c r="AV178">
        <f>AW178-AX178</f>
        <v>278</v>
      </c>
      <c r="AW178">
        <v>306</v>
      </c>
      <c r="AX178">
        <v>28</v>
      </c>
      <c r="AY178">
        <f>AZ178-BA178</f>
        <v>0</v>
      </c>
      <c r="BB178">
        <f>BC178-BD178</f>
        <v>286</v>
      </c>
      <c r="BC178">
        <v>312</v>
      </c>
      <c r="BD178">
        <v>26</v>
      </c>
    </row>
    <row r="179" spans="1:56" x14ac:dyDescent="0.25">
      <c r="A179" t="s">
        <v>209</v>
      </c>
      <c r="B179" s="5" t="s">
        <v>215</v>
      </c>
      <c r="C179" s="5" t="s">
        <v>10</v>
      </c>
      <c r="D179" s="5"/>
      <c r="E179" s="5" t="s">
        <v>326</v>
      </c>
      <c r="F179" s="16">
        <v>42627</v>
      </c>
      <c r="G179" s="5" t="s">
        <v>2</v>
      </c>
      <c r="H179" s="5" t="s">
        <v>11</v>
      </c>
      <c r="I179" s="5" t="s">
        <v>234</v>
      </c>
      <c r="J179">
        <v>400</v>
      </c>
      <c r="K179">
        <v>400</v>
      </c>
      <c r="L179">
        <v>400</v>
      </c>
      <c r="M179" s="5">
        <v>400</v>
      </c>
      <c r="N179" s="5">
        <v>400</v>
      </c>
      <c r="O179" s="5">
        <v>400</v>
      </c>
      <c r="P179">
        <f>Q179-R179</f>
        <v>468</v>
      </c>
      <c r="Q179">
        <v>468</v>
      </c>
      <c r="S179">
        <f>T179-U179</f>
        <v>425</v>
      </c>
      <c r="T179">
        <v>430</v>
      </c>
      <c r="U179">
        <v>5</v>
      </c>
      <c r="V179">
        <f>W179-X179</f>
        <v>406</v>
      </c>
      <c r="W179">
        <v>413</v>
      </c>
      <c r="X179">
        <v>7</v>
      </c>
      <c r="Y179">
        <v>72</v>
      </c>
      <c r="Z179">
        <v>61</v>
      </c>
      <c r="AA179">
        <v>4</v>
      </c>
      <c r="AB179">
        <f>SUM(Y179:AA179)</f>
        <v>137</v>
      </c>
      <c r="AC179" s="8">
        <f>IF(AB179=0,"",AB179/W179)</f>
        <v>0.33171912832929784</v>
      </c>
      <c r="AD179">
        <f>AE179-AF179</f>
        <v>435</v>
      </c>
      <c r="AE179">
        <v>440</v>
      </c>
      <c r="AF179">
        <v>5</v>
      </c>
      <c r="AG179">
        <f>AH179-AI179</f>
        <v>365</v>
      </c>
      <c r="AH179">
        <v>370</v>
      </c>
      <c r="AI179">
        <v>5</v>
      </c>
      <c r="AJ179">
        <f>AK179-AL179</f>
        <v>328</v>
      </c>
      <c r="AK179">
        <v>333</v>
      </c>
      <c r="AL179">
        <v>5</v>
      </c>
      <c r="AM179">
        <f>AN179-AO179</f>
        <v>359</v>
      </c>
      <c r="AN179">
        <v>370</v>
      </c>
      <c r="AO179">
        <v>11</v>
      </c>
      <c r="AP179">
        <f>AQ179-AR179</f>
        <v>398</v>
      </c>
      <c r="AQ179">
        <v>413</v>
      </c>
      <c r="AR179">
        <v>15</v>
      </c>
      <c r="AS179">
        <f>AT179-AU179</f>
        <v>374</v>
      </c>
      <c r="AT179">
        <v>388</v>
      </c>
      <c r="AU179">
        <v>14</v>
      </c>
      <c r="AV179">
        <f>AW179-AX179</f>
        <v>274</v>
      </c>
      <c r="AW179">
        <v>285</v>
      </c>
      <c r="AX179">
        <v>11</v>
      </c>
      <c r="AY179">
        <f>AZ179-BA179</f>
        <v>0</v>
      </c>
      <c r="BB179">
        <f>BC179-BD179</f>
        <v>9</v>
      </c>
      <c r="BC179">
        <v>9</v>
      </c>
      <c r="BD179">
        <v>0</v>
      </c>
    </row>
    <row r="180" spans="1:56" x14ac:dyDescent="0.25">
      <c r="A180" t="s">
        <v>209</v>
      </c>
      <c r="B180" s="5" t="s">
        <v>215</v>
      </c>
      <c r="C180" s="5" t="s">
        <v>29</v>
      </c>
      <c r="D180" s="5" t="s">
        <v>318</v>
      </c>
      <c r="E180" s="5"/>
      <c r="F180" s="16">
        <v>42627</v>
      </c>
      <c r="G180" s="5" t="s">
        <v>2</v>
      </c>
      <c r="H180" s="5" t="s">
        <v>11</v>
      </c>
      <c r="I180" s="5" t="s">
        <v>256</v>
      </c>
      <c r="J180">
        <v>348</v>
      </c>
      <c r="K180">
        <v>348</v>
      </c>
      <c r="L180">
        <v>348</v>
      </c>
      <c r="M180" s="5">
        <v>348</v>
      </c>
      <c r="N180" s="5">
        <v>348</v>
      </c>
      <c r="O180" s="5">
        <v>348</v>
      </c>
      <c r="P180">
        <f>Q180-R180</f>
        <v>0</v>
      </c>
      <c r="S180">
        <f>T180-U180</f>
        <v>0</v>
      </c>
      <c r="V180">
        <f>W180-X180</f>
        <v>0</v>
      </c>
      <c r="AB180">
        <f>SUM(Y180:AA180)</f>
        <v>0</v>
      </c>
      <c r="AC180" s="8" t="str">
        <f>IF(AB180=0,"",AB180/W180)</f>
        <v/>
      </c>
      <c r="AD180">
        <f>AE180-AF180</f>
        <v>0</v>
      </c>
      <c r="AG180">
        <f>AH180-AI180</f>
        <v>0</v>
      </c>
      <c r="AJ180">
        <f>AK180-AL180</f>
        <v>0</v>
      </c>
      <c r="AM180">
        <f>AN180-AO180</f>
        <v>0</v>
      </c>
      <c r="AP180">
        <f>AQ180-AR180</f>
        <v>0</v>
      </c>
      <c r="AS180">
        <f>AT180-AU180</f>
        <v>0</v>
      </c>
      <c r="AV180">
        <f>AW180-AX180</f>
        <v>0</v>
      </c>
      <c r="AY180">
        <f>AZ180-BA180</f>
        <v>0</v>
      </c>
      <c r="BB180">
        <f>BC180-BD180</f>
        <v>0</v>
      </c>
    </row>
    <row r="181" spans="1:56" x14ac:dyDescent="0.25">
      <c r="A181" t="s">
        <v>209</v>
      </c>
      <c r="B181" s="5" t="s">
        <v>215</v>
      </c>
      <c r="C181" s="5" t="s">
        <v>29</v>
      </c>
      <c r="D181" s="5"/>
      <c r="E181" s="5"/>
      <c r="F181" s="16">
        <v>42627</v>
      </c>
      <c r="G181" s="5" t="s">
        <v>2</v>
      </c>
      <c r="H181" s="5" t="s">
        <v>11</v>
      </c>
      <c r="I181" s="5" t="s">
        <v>233</v>
      </c>
      <c r="J181">
        <v>346</v>
      </c>
      <c r="L181" s="5"/>
      <c r="M181" s="5"/>
      <c r="N181" s="5"/>
      <c r="O181">
        <v>93</v>
      </c>
      <c r="Q181">
        <v>302</v>
      </c>
      <c r="R181">
        <v>302</v>
      </c>
      <c r="T181">
        <v>284</v>
      </c>
      <c r="U181">
        <v>277</v>
      </c>
      <c r="W181">
        <v>275</v>
      </c>
      <c r="X181">
        <v>278</v>
      </c>
      <c r="Y181">
        <v>0</v>
      </c>
      <c r="AB181">
        <v>-69</v>
      </c>
    </row>
    <row r="182" spans="1:56" x14ac:dyDescent="0.25">
      <c r="A182" t="s">
        <v>209</v>
      </c>
      <c r="B182" s="5" t="s">
        <v>216</v>
      </c>
      <c r="C182" s="5" t="s">
        <v>10</v>
      </c>
      <c r="D182" s="5"/>
      <c r="E182" s="5"/>
      <c r="F182" s="16">
        <v>42627</v>
      </c>
      <c r="G182" s="5" t="s">
        <v>2</v>
      </c>
      <c r="H182" s="5" t="s">
        <v>11</v>
      </c>
      <c r="I182" s="5" t="s">
        <v>235</v>
      </c>
      <c r="J182">
        <v>158</v>
      </c>
      <c r="K182">
        <v>158</v>
      </c>
      <c r="L182">
        <v>158</v>
      </c>
      <c r="M182" s="5">
        <v>158</v>
      </c>
      <c r="N182" s="5">
        <v>158</v>
      </c>
      <c r="O182" s="5">
        <v>158</v>
      </c>
      <c r="P182">
        <f>Q182-R182</f>
        <v>0</v>
      </c>
      <c r="S182">
        <f>T182-U182</f>
        <v>0</v>
      </c>
      <c r="V182">
        <f>W182-X182</f>
        <v>156</v>
      </c>
      <c r="W182">
        <v>158</v>
      </c>
      <c r="X182">
        <v>2</v>
      </c>
      <c r="Y182">
        <v>15</v>
      </c>
      <c r="Z182">
        <v>8</v>
      </c>
      <c r="AA182">
        <v>1</v>
      </c>
      <c r="AB182">
        <f>SUM(Y182:AA182)</f>
        <v>24</v>
      </c>
      <c r="AC182" s="8">
        <f>IF(AB182=0,"",AB182/W182)</f>
        <v>0.15189873417721519</v>
      </c>
      <c r="AD182">
        <f>AE182-AF182</f>
        <v>155</v>
      </c>
      <c r="AE182">
        <v>157</v>
      </c>
      <c r="AF182">
        <v>2</v>
      </c>
      <c r="AG182">
        <f>AH182-AI182</f>
        <v>154</v>
      </c>
      <c r="AH182">
        <v>156</v>
      </c>
      <c r="AI182">
        <v>2</v>
      </c>
      <c r="AJ182">
        <f>AK182-AL182</f>
        <v>156</v>
      </c>
      <c r="AK182">
        <v>158</v>
      </c>
      <c r="AL182">
        <v>2</v>
      </c>
      <c r="AM182">
        <f>AN182-AO182</f>
        <v>156</v>
      </c>
      <c r="AN182">
        <v>158</v>
      </c>
      <c r="AO182">
        <v>2</v>
      </c>
      <c r="AP182">
        <f>AQ182-AR182</f>
        <v>151</v>
      </c>
      <c r="AQ182">
        <v>154</v>
      </c>
      <c r="AR182">
        <v>3</v>
      </c>
      <c r="AS182">
        <f>AT182-AU182</f>
        <v>154</v>
      </c>
      <c r="AT182">
        <v>157</v>
      </c>
      <c r="AU182">
        <v>3</v>
      </c>
      <c r="AV182">
        <f>AW182-AX182</f>
        <v>159</v>
      </c>
      <c r="AW182">
        <v>163</v>
      </c>
      <c r="AX182">
        <v>4</v>
      </c>
      <c r="AY182">
        <f>AZ182-BA182</f>
        <v>0</v>
      </c>
      <c r="BB182">
        <f>BC182-BD182</f>
        <v>160</v>
      </c>
      <c r="BC182">
        <v>164</v>
      </c>
      <c r="BD182">
        <v>4</v>
      </c>
    </row>
    <row r="183" spans="1:56" x14ac:dyDescent="0.25">
      <c r="A183" t="s">
        <v>209</v>
      </c>
      <c r="B183" s="5" t="s">
        <v>216</v>
      </c>
      <c r="C183" s="5" t="s">
        <v>10</v>
      </c>
      <c r="D183" s="5"/>
      <c r="E183" s="5" t="s">
        <v>330</v>
      </c>
      <c r="F183" s="16">
        <v>42627</v>
      </c>
      <c r="G183" s="5" t="s">
        <v>2</v>
      </c>
      <c r="H183" s="5" t="s">
        <v>13</v>
      </c>
      <c r="I183" s="5" t="s">
        <v>236</v>
      </c>
      <c r="J183">
        <v>208</v>
      </c>
      <c r="K183">
        <v>208</v>
      </c>
      <c r="L183">
        <v>208</v>
      </c>
      <c r="M183" s="5">
        <v>208</v>
      </c>
      <c r="N183" s="5">
        <v>208</v>
      </c>
      <c r="O183" s="5">
        <v>208</v>
      </c>
      <c r="P183">
        <f>Q183-R183</f>
        <v>162</v>
      </c>
      <c r="Q183">
        <v>180</v>
      </c>
      <c r="R183">
        <v>18</v>
      </c>
      <c r="S183">
        <f>T183-U183</f>
        <v>171</v>
      </c>
      <c r="T183">
        <v>191</v>
      </c>
      <c r="U183">
        <v>20</v>
      </c>
      <c r="V183">
        <f>W183-X183</f>
        <v>175</v>
      </c>
      <c r="W183">
        <v>199</v>
      </c>
      <c r="X183">
        <v>24</v>
      </c>
      <c r="Y183">
        <v>8</v>
      </c>
      <c r="Z183">
        <v>6</v>
      </c>
      <c r="AB183">
        <f>SUM(Y183:AA183)</f>
        <v>14</v>
      </c>
      <c r="AC183" s="8">
        <f>IF(AB183=0,"",AB183/W183)</f>
        <v>7.0351758793969849E-2</v>
      </c>
      <c r="AD183">
        <f>AE183-AF183</f>
        <v>175</v>
      </c>
      <c r="AE183">
        <v>200</v>
      </c>
      <c r="AF183">
        <v>25</v>
      </c>
      <c r="AG183">
        <f>AH183-AI183</f>
        <v>100</v>
      </c>
      <c r="AH183">
        <v>116</v>
      </c>
      <c r="AI183">
        <v>16</v>
      </c>
      <c r="AJ183">
        <f>AK183-AL183</f>
        <v>139</v>
      </c>
      <c r="AK183">
        <v>156</v>
      </c>
      <c r="AL183">
        <v>17</v>
      </c>
      <c r="AM183">
        <f>AN183-AO183</f>
        <v>164</v>
      </c>
      <c r="AN183">
        <v>190</v>
      </c>
      <c r="AO183">
        <v>26</v>
      </c>
      <c r="AP183">
        <f>AQ183-AR183</f>
        <v>149</v>
      </c>
      <c r="AQ183">
        <v>176</v>
      </c>
      <c r="AR183">
        <v>27</v>
      </c>
      <c r="AS183">
        <f>AT183-AU183</f>
        <v>157</v>
      </c>
      <c r="AT183">
        <v>190</v>
      </c>
      <c r="AU183">
        <v>33</v>
      </c>
      <c r="AV183">
        <f>AW183-AX183</f>
        <v>160</v>
      </c>
      <c r="AW183">
        <v>197</v>
      </c>
      <c r="AX183">
        <v>37</v>
      </c>
      <c r="AY183">
        <f>AZ183-BA183</f>
        <v>0</v>
      </c>
      <c r="BB183">
        <f>BC183-BD183</f>
        <v>153</v>
      </c>
      <c r="BC183">
        <v>187</v>
      </c>
      <c r="BD183">
        <v>34</v>
      </c>
    </row>
    <row r="184" spans="1:56" x14ac:dyDescent="0.25">
      <c r="A184" t="s">
        <v>209</v>
      </c>
      <c r="B184" s="5" t="s">
        <v>216</v>
      </c>
      <c r="C184" s="5" t="s">
        <v>10</v>
      </c>
      <c r="D184" s="5"/>
      <c r="E184" s="5"/>
      <c r="F184" s="16">
        <v>42627</v>
      </c>
      <c r="G184" s="5" t="s">
        <v>2</v>
      </c>
      <c r="H184" s="5" t="s">
        <v>13</v>
      </c>
      <c r="I184" s="5" t="s">
        <v>237</v>
      </c>
      <c r="J184">
        <v>312</v>
      </c>
      <c r="K184">
        <v>312</v>
      </c>
      <c r="L184">
        <v>312</v>
      </c>
      <c r="M184" s="5">
        <v>312</v>
      </c>
      <c r="N184" s="5">
        <v>312</v>
      </c>
      <c r="O184" s="5">
        <v>312</v>
      </c>
      <c r="P184">
        <f>Q184-R184</f>
        <v>165</v>
      </c>
      <c r="Q184">
        <v>296</v>
      </c>
      <c r="R184">
        <v>131</v>
      </c>
      <c r="S184">
        <f>T184-U184</f>
        <v>163</v>
      </c>
      <c r="T184">
        <v>293</v>
      </c>
      <c r="U184">
        <v>130</v>
      </c>
      <c r="V184">
        <f>W184-X184</f>
        <v>161</v>
      </c>
      <c r="W184">
        <v>295</v>
      </c>
      <c r="X184">
        <v>134</v>
      </c>
      <c r="Y184">
        <v>25</v>
      </c>
      <c r="Z184">
        <v>28</v>
      </c>
      <c r="AA184">
        <v>2</v>
      </c>
      <c r="AB184">
        <f>SUM(Y184:AA184)</f>
        <v>55</v>
      </c>
      <c r="AC184" s="8">
        <f>IF(AB184=0,"",AB184/W184)</f>
        <v>0.1864406779661017</v>
      </c>
      <c r="AD184">
        <f>AE184-AF184</f>
        <v>158</v>
      </c>
      <c r="AE184">
        <v>292</v>
      </c>
      <c r="AF184">
        <v>134</v>
      </c>
      <c r="AG184">
        <f>AH184-AI184</f>
        <v>159</v>
      </c>
      <c r="AH184">
        <v>305</v>
      </c>
      <c r="AI184">
        <v>146</v>
      </c>
      <c r="AJ184">
        <f>AK184-AL184</f>
        <v>159</v>
      </c>
      <c r="AK184">
        <v>304</v>
      </c>
      <c r="AL184">
        <v>145</v>
      </c>
      <c r="AM184">
        <f>AN184-AO184</f>
        <v>154</v>
      </c>
      <c r="AN184">
        <v>298</v>
      </c>
      <c r="AO184">
        <v>144</v>
      </c>
      <c r="AP184">
        <f>AQ184-AR184</f>
        <v>157</v>
      </c>
      <c r="AQ184">
        <v>304</v>
      </c>
      <c r="AR184">
        <v>147</v>
      </c>
      <c r="AS184">
        <f>AT184-AU184</f>
        <v>147</v>
      </c>
      <c r="AT184">
        <v>296</v>
      </c>
      <c r="AU184">
        <v>149</v>
      </c>
      <c r="AV184">
        <f>AW184-AX184</f>
        <v>155</v>
      </c>
      <c r="AW184">
        <v>305</v>
      </c>
      <c r="AX184">
        <v>150</v>
      </c>
      <c r="AY184">
        <f>AZ184-BA184</f>
        <v>0</v>
      </c>
      <c r="BB184">
        <f>BC184-BD184</f>
        <v>144</v>
      </c>
      <c r="BC184">
        <v>297</v>
      </c>
      <c r="BD184">
        <v>153</v>
      </c>
    </row>
    <row r="185" spans="1:56" x14ac:dyDescent="0.25">
      <c r="A185" t="s">
        <v>209</v>
      </c>
      <c r="B185" s="5" t="s">
        <v>216</v>
      </c>
      <c r="C185" s="5" t="s">
        <v>29</v>
      </c>
      <c r="D185" s="5"/>
      <c r="E185" s="5"/>
      <c r="F185" s="16">
        <v>42627</v>
      </c>
      <c r="G185" s="5" t="s">
        <v>3</v>
      </c>
      <c r="H185" s="5" t="s">
        <v>11</v>
      </c>
      <c r="I185" s="5" t="s">
        <v>258</v>
      </c>
      <c r="J185">
        <v>1960</v>
      </c>
      <c r="K185">
        <f>392*5</f>
        <v>1960</v>
      </c>
      <c r="L185">
        <f>196*5</f>
        <v>980</v>
      </c>
      <c r="M185" s="13">
        <v>600</v>
      </c>
      <c r="N185" s="13">
        <v>600</v>
      </c>
      <c r="O185" s="13">
        <v>600</v>
      </c>
      <c r="P185">
        <f>Q185-R185</f>
        <v>0</v>
      </c>
      <c r="S185">
        <f>T185-U185</f>
        <v>0</v>
      </c>
      <c r="V185">
        <f>W185-X185</f>
        <v>0</v>
      </c>
      <c r="AB185">
        <f>SUM(Y185:AA185)</f>
        <v>0</v>
      </c>
      <c r="AC185" s="8" t="str">
        <f>IF(AB185=0,"",AB185/W185)</f>
        <v/>
      </c>
      <c r="AD185">
        <f>AE185-AF185</f>
        <v>0</v>
      </c>
      <c r="AG185">
        <f>AH185-AI185</f>
        <v>0</v>
      </c>
      <c r="AJ185">
        <f>AK185-AL185</f>
        <v>0</v>
      </c>
      <c r="AM185">
        <f>AN185-AO185</f>
        <v>0</v>
      </c>
      <c r="AP185">
        <f>AQ185-AR185</f>
        <v>0</v>
      </c>
      <c r="AS185">
        <f>AT185-AU185</f>
        <v>0</v>
      </c>
      <c r="AV185">
        <f>AW185-AX185</f>
        <v>0</v>
      </c>
      <c r="AY185">
        <f>AZ185-BA185</f>
        <v>0</v>
      </c>
      <c r="BB185">
        <f>BC185-BD185</f>
        <v>0</v>
      </c>
    </row>
    <row r="186" spans="1:56" x14ac:dyDescent="0.25">
      <c r="A186" t="s">
        <v>209</v>
      </c>
      <c r="B186" s="5" t="s">
        <v>216</v>
      </c>
      <c r="C186" s="5" t="s">
        <v>29</v>
      </c>
      <c r="D186" s="5"/>
      <c r="E186" s="5"/>
      <c r="F186" s="16">
        <v>42627</v>
      </c>
      <c r="G186" s="5" t="s">
        <v>3</v>
      </c>
      <c r="H186" s="5" t="s">
        <v>11</v>
      </c>
      <c r="I186" s="5" t="s">
        <v>259</v>
      </c>
      <c r="J186">
        <v>1500</v>
      </c>
      <c r="K186" s="5">
        <f>300*5</f>
        <v>1500</v>
      </c>
      <c r="L186" s="2">
        <v>0</v>
      </c>
      <c r="M186" s="5">
        <v>0</v>
      </c>
      <c r="N186" s="5"/>
      <c r="O186" s="5"/>
      <c r="P186">
        <f>Q186-R186</f>
        <v>0</v>
      </c>
      <c r="S186">
        <f>T186-U186</f>
        <v>0</v>
      </c>
      <c r="V186">
        <f>W186-X186</f>
        <v>0</v>
      </c>
      <c r="AB186">
        <f>SUM(Y186:AA186)</f>
        <v>0</v>
      </c>
      <c r="AC186" s="8" t="str">
        <f>IF(AB186=0,"",AB186/W186)</f>
        <v/>
      </c>
      <c r="AD186">
        <f>AE186-AF186</f>
        <v>0</v>
      </c>
      <c r="AG186">
        <f>AH186-AI186</f>
        <v>0</v>
      </c>
      <c r="AJ186">
        <f>AK186-AL186</f>
        <v>0</v>
      </c>
      <c r="AM186">
        <f>AN186-AO186</f>
        <v>0</v>
      </c>
      <c r="AP186">
        <f>AQ186-AR186</f>
        <v>0</v>
      </c>
      <c r="AS186">
        <f>AT186-AU186</f>
        <v>0</v>
      </c>
      <c r="AV186">
        <f>AW186-AX186</f>
        <v>0</v>
      </c>
      <c r="AY186">
        <f>AZ186-BA186</f>
        <v>0</v>
      </c>
      <c r="BB186">
        <f>BC186-BD186</f>
        <v>0</v>
      </c>
    </row>
    <row r="187" spans="1:56" x14ac:dyDescent="0.25">
      <c r="A187" t="s">
        <v>209</v>
      </c>
      <c r="B187" s="5" t="s">
        <v>217</v>
      </c>
      <c r="C187" s="5" t="s">
        <v>10</v>
      </c>
      <c r="D187" s="5"/>
      <c r="E187" s="5" t="s">
        <v>318</v>
      </c>
      <c r="F187" s="16">
        <v>42627</v>
      </c>
      <c r="G187" s="5" t="s">
        <v>16</v>
      </c>
      <c r="H187" s="5" t="s">
        <v>227</v>
      </c>
      <c r="I187" s="5" t="s">
        <v>238</v>
      </c>
      <c r="J187">
        <v>800</v>
      </c>
      <c r="K187">
        <v>800</v>
      </c>
      <c r="L187" s="11">
        <v>450</v>
      </c>
      <c r="M187" s="5">
        <v>450</v>
      </c>
      <c r="N187" s="5">
        <v>450</v>
      </c>
      <c r="O187" s="5">
        <v>400</v>
      </c>
      <c r="P187">
        <f>Q187-R187</f>
        <v>720</v>
      </c>
      <c r="Q187">
        <v>720</v>
      </c>
      <c r="S187">
        <f>T187-U187</f>
        <v>725</v>
      </c>
      <c r="T187">
        <v>725</v>
      </c>
      <c r="V187">
        <f>W187-X187</f>
        <v>657</v>
      </c>
      <c r="W187">
        <v>657</v>
      </c>
      <c r="AB187">
        <f>SUM(Y187:AA187)</f>
        <v>0</v>
      </c>
      <c r="AC187" s="8" t="str">
        <f>IF(AB187=0,"",AB187/W187)</f>
        <v/>
      </c>
      <c r="AD187">
        <f>AE187-AF187</f>
        <v>606</v>
      </c>
      <c r="AE187">
        <v>606</v>
      </c>
      <c r="AG187">
        <f>AH187-AI187</f>
        <v>542</v>
      </c>
      <c r="AH187">
        <v>542</v>
      </c>
      <c r="AJ187">
        <f>AK187-AL187</f>
        <v>442</v>
      </c>
      <c r="AK187">
        <v>442</v>
      </c>
      <c r="AM187">
        <f>AN187-AO187</f>
        <v>417</v>
      </c>
      <c r="AN187">
        <v>417</v>
      </c>
      <c r="AP187">
        <f>AQ187-AR187</f>
        <v>383</v>
      </c>
      <c r="AQ187">
        <v>383</v>
      </c>
      <c r="AS187">
        <f>AT187-AU187</f>
        <v>322</v>
      </c>
      <c r="AT187">
        <v>322</v>
      </c>
      <c r="AV187">
        <f>AW187-AX187</f>
        <v>298</v>
      </c>
      <c r="AW187">
        <v>298</v>
      </c>
      <c r="AY187">
        <f>AZ187-BA187</f>
        <v>268</v>
      </c>
      <c r="AZ187">
        <v>268</v>
      </c>
      <c r="BB187">
        <f>BC187-BD187</f>
        <v>243</v>
      </c>
      <c r="BC187">
        <v>243</v>
      </c>
    </row>
    <row r="188" spans="1:56" x14ac:dyDescent="0.25">
      <c r="A188" t="s">
        <v>209</v>
      </c>
      <c r="B188" s="5" t="s">
        <v>217</v>
      </c>
      <c r="C188" s="5" t="s">
        <v>10</v>
      </c>
      <c r="D188" s="5"/>
      <c r="E188" s="5"/>
      <c r="F188" s="16">
        <v>42627</v>
      </c>
      <c r="G188" s="5" t="s">
        <v>3</v>
      </c>
      <c r="H188" s="5" t="s">
        <v>11</v>
      </c>
      <c r="I188" s="5" t="s">
        <v>260</v>
      </c>
      <c r="J188">
        <v>350</v>
      </c>
      <c r="K188">
        <v>350</v>
      </c>
      <c r="L188">
        <v>352</v>
      </c>
      <c r="M188" s="5">
        <v>352</v>
      </c>
      <c r="N188" s="5">
        <v>352</v>
      </c>
      <c r="O188" s="5">
        <v>352</v>
      </c>
      <c r="P188">
        <f>Q188-R188</f>
        <v>0</v>
      </c>
      <c r="S188">
        <f>T188-U188</f>
        <v>0</v>
      </c>
      <c r="V188">
        <f>W188-X188</f>
        <v>0</v>
      </c>
      <c r="AB188">
        <f>SUM(Y188:AA188)</f>
        <v>0</v>
      </c>
      <c r="AC188" s="8" t="str">
        <f>IF(AB188=0,"",AB188/W188)</f>
        <v/>
      </c>
      <c r="AD188">
        <f>AE188-AF188</f>
        <v>0</v>
      </c>
      <c r="AG188">
        <f>AH188-AI188</f>
        <v>0</v>
      </c>
      <c r="AJ188">
        <f>AK188-AL188</f>
        <v>70</v>
      </c>
      <c r="AK188">
        <v>352</v>
      </c>
      <c r="AL188">
        <v>282</v>
      </c>
      <c r="AM188">
        <f>AN188-AO188</f>
        <v>290</v>
      </c>
      <c r="AN188">
        <v>290</v>
      </c>
      <c r="AO188">
        <v>0</v>
      </c>
      <c r="AP188">
        <f>AQ188-AR188</f>
        <v>298</v>
      </c>
      <c r="AQ188">
        <v>299</v>
      </c>
      <c r="AR188">
        <v>1</v>
      </c>
      <c r="AS188">
        <f>AT188-AU188</f>
        <v>305</v>
      </c>
      <c r="AT188">
        <v>306</v>
      </c>
      <c r="AU188">
        <v>1</v>
      </c>
      <c r="AV188">
        <f>AW188-AX188</f>
        <v>309</v>
      </c>
      <c r="AW188">
        <v>310</v>
      </c>
      <c r="AX188">
        <v>1</v>
      </c>
      <c r="AY188">
        <f>AZ188-BA188</f>
        <v>0</v>
      </c>
      <c r="BB188">
        <f>BC188-BD188</f>
        <v>317</v>
      </c>
      <c r="BC188">
        <v>319</v>
      </c>
      <c r="BD188">
        <v>2</v>
      </c>
    </row>
    <row r="189" spans="1:56" x14ac:dyDescent="0.25">
      <c r="A189" t="s">
        <v>209</v>
      </c>
      <c r="B189" s="5" t="s">
        <v>217</v>
      </c>
      <c r="C189" s="5" t="s">
        <v>29</v>
      </c>
      <c r="D189" s="5"/>
      <c r="E189" s="5"/>
      <c r="F189" s="16">
        <v>42627</v>
      </c>
      <c r="G189" s="5" t="s">
        <v>3</v>
      </c>
      <c r="H189" s="5" t="s">
        <v>11</v>
      </c>
      <c r="I189" s="5" t="s">
        <v>260</v>
      </c>
      <c r="J189">
        <v>1035</v>
      </c>
      <c r="K189">
        <v>1035</v>
      </c>
      <c r="L189">
        <f>207*5</f>
        <v>1035</v>
      </c>
      <c r="M189" s="5">
        <f>207*5</f>
        <v>1035</v>
      </c>
      <c r="N189" s="5">
        <f>207*5</f>
        <v>1035</v>
      </c>
      <c r="O189" s="5">
        <v>1035</v>
      </c>
      <c r="P189">
        <f>Q189-R189</f>
        <v>0</v>
      </c>
      <c r="S189">
        <f>T189-U189</f>
        <v>0</v>
      </c>
      <c r="V189">
        <f>W189-X189</f>
        <v>0</v>
      </c>
      <c r="AB189">
        <f>SUM(Y189:AA189)</f>
        <v>0</v>
      </c>
      <c r="AC189" s="8" t="str">
        <f>IF(AB189=0,"",AB189/W189)</f>
        <v/>
      </c>
      <c r="AD189">
        <f>AE189-AF189</f>
        <v>0</v>
      </c>
      <c r="AG189">
        <f>AH189-AI189</f>
        <v>0</v>
      </c>
      <c r="AJ189">
        <f>AK189-AL189</f>
        <v>0</v>
      </c>
      <c r="AM189">
        <f>AN189-AO189</f>
        <v>0</v>
      </c>
      <c r="AP189">
        <f>AQ189-AR189</f>
        <v>0</v>
      </c>
      <c r="AS189">
        <f>AT189-AU189</f>
        <v>0</v>
      </c>
      <c r="AV189">
        <f>AW189-AX189</f>
        <v>0</v>
      </c>
      <c r="AY189">
        <f>AZ189-BA189</f>
        <v>0</v>
      </c>
      <c r="BB189">
        <f>BC189-BD189</f>
        <v>0</v>
      </c>
    </row>
    <row r="190" spans="1:56" x14ac:dyDescent="0.25">
      <c r="A190" t="s">
        <v>209</v>
      </c>
      <c r="B190" s="5" t="s">
        <v>217</v>
      </c>
      <c r="C190" s="5" t="s">
        <v>29</v>
      </c>
      <c r="D190" s="5" t="s">
        <v>318</v>
      </c>
      <c r="E190" s="5"/>
      <c r="F190" s="16">
        <v>42627</v>
      </c>
      <c r="G190" s="5" t="s">
        <v>2</v>
      </c>
      <c r="H190" s="5" t="s">
        <v>11</v>
      </c>
      <c r="I190" s="5" t="s">
        <v>333</v>
      </c>
      <c r="J190">
        <v>1035</v>
      </c>
      <c r="K190">
        <v>0</v>
      </c>
      <c r="L190" s="5">
        <v>0</v>
      </c>
      <c r="M190" s="5">
        <v>0</v>
      </c>
      <c r="N190" s="5">
        <v>148</v>
      </c>
      <c r="O190" s="5">
        <v>148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Y190">
        <v>-1035</v>
      </c>
      <c r="AC190" s="8"/>
      <c r="AS190">
        <f>AT190-AU190</f>
        <v>0</v>
      </c>
      <c r="AV190">
        <f>AW190-AX190</f>
        <v>0</v>
      </c>
      <c r="AY190">
        <f>AZ190-BA190</f>
        <v>0</v>
      </c>
      <c r="BB190">
        <f>BC190-BD190</f>
        <v>0</v>
      </c>
    </row>
    <row r="191" spans="1:56" x14ac:dyDescent="0.25">
      <c r="A191" t="s">
        <v>209</v>
      </c>
      <c r="B191" s="5" t="s">
        <v>225</v>
      </c>
      <c r="C191" s="5" t="s">
        <v>10</v>
      </c>
      <c r="D191" s="5"/>
      <c r="E191" s="5"/>
      <c r="F191" s="16">
        <v>42627</v>
      </c>
      <c r="G191" s="5" t="s">
        <v>16</v>
      </c>
      <c r="H191" s="5" t="s">
        <v>13</v>
      </c>
      <c r="I191" s="5" t="s">
        <v>261</v>
      </c>
      <c r="J191">
        <v>950</v>
      </c>
      <c r="K191">
        <v>950</v>
      </c>
      <c r="L191" s="11">
        <v>250</v>
      </c>
      <c r="M191" s="13">
        <v>452</v>
      </c>
      <c r="N191" s="13">
        <v>452</v>
      </c>
      <c r="O191" s="13">
        <v>250</v>
      </c>
      <c r="P191">
        <f>Q191-R191</f>
        <v>0</v>
      </c>
      <c r="S191">
        <f>T191-U191</f>
        <v>0</v>
      </c>
      <c r="V191">
        <f>W191-X191</f>
        <v>0</v>
      </c>
      <c r="AB191">
        <f>SUM(Y191:AA191)</f>
        <v>0</v>
      </c>
      <c r="AC191" s="8" t="str">
        <f>IF(AB191=0,"",AB191/W191)</f>
        <v/>
      </c>
      <c r="AD191">
        <f>AE191-AF191</f>
        <v>0</v>
      </c>
      <c r="AG191">
        <f>AH191-AI191</f>
        <v>0</v>
      </c>
      <c r="AJ191">
        <f>AK191-AL191</f>
        <v>60</v>
      </c>
      <c r="AK191">
        <v>60</v>
      </c>
      <c r="AM191">
        <f>AN191-AO191</f>
        <v>46</v>
      </c>
      <c r="AN191">
        <v>46</v>
      </c>
      <c r="AP191">
        <f>AQ191-AR191</f>
        <v>85</v>
      </c>
      <c r="AQ191">
        <v>85</v>
      </c>
      <c r="AS191">
        <f>AT191-AU191</f>
        <v>98</v>
      </c>
      <c r="AT191">
        <v>98</v>
      </c>
      <c r="AV191">
        <f>AW191-AX191</f>
        <v>100</v>
      </c>
      <c r="AW191">
        <v>100</v>
      </c>
      <c r="AY191">
        <f>AZ191-BA191</f>
        <v>108</v>
      </c>
      <c r="AZ191">
        <v>108</v>
      </c>
      <c r="BB191">
        <f>BC191-BD191</f>
        <v>228</v>
      </c>
      <c r="BC191">
        <v>228</v>
      </c>
    </row>
    <row r="192" spans="1:56" x14ac:dyDescent="0.25">
      <c r="A192" t="s">
        <v>209</v>
      </c>
      <c r="B192" s="5" t="s">
        <v>218</v>
      </c>
      <c r="C192" s="5" t="s">
        <v>10</v>
      </c>
      <c r="D192" s="5"/>
      <c r="E192" s="5"/>
      <c r="F192" s="16">
        <v>42627</v>
      </c>
      <c r="G192" s="5" t="s">
        <v>16</v>
      </c>
      <c r="H192" s="5" t="s">
        <v>11</v>
      </c>
      <c r="I192" s="5" t="s">
        <v>241</v>
      </c>
      <c r="J192">
        <v>380</v>
      </c>
      <c r="K192">
        <v>380</v>
      </c>
      <c r="L192" s="11">
        <v>200</v>
      </c>
      <c r="M192" s="5">
        <v>200</v>
      </c>
      <c r="N192" s="5">
        <v>200</v>
      </c>
      <c r="O192" s="5">
        <v>200</v>
      </c>
      <c r="P192">
        <f>Q192-R192</f>
        <v>327</v>
      </c>
      <c r="Q192">
        <v>327</v>
      </c>
      <c r="S192">
        <f>T192-U192</f>
        <v>281</v>
      </c>
      <c r="T192">
        <v>281</v>
      </c>
      <c r="V192">
        <f>W192-X192</f>
        <v>292</v>
      </c>
      <c r="W192">
        <v>292</v>
      </c>
      <c r="AB192">
        <f>SUM(Y192:AA192)</f>
        <v>0</v>
      </c>
      <c r="AC192" s="8" t="str">
        <f>IF(AB192=0,"",AB192/W192)</f>
        <v/>
      </c>
      <c r="AD192">
        <f>AE192-AF192</f>
        <v>275</v>
      </c>
      <c r="AE192">
        <v>275</v>
      </c>
      <c r="AG192">
        <f>AH192-AI192</f>
        <v>276</v>
      </c>
      <c r="AH192">
        <v>276</v>
      </c>
      <c r="AJ192">
        <f>AK192-AL192</f>
        <v>252</v>
      </c>
      <c r="AK192">
        <v>252</v>
      </c>
      <c r="AM192">
        <f>AN192-AO192</f>
        <v>228</v>
      </c>
      <c r="AN192">
        <v>228</v>
      </c>
      <c r="AP192">
        <f>AQ192-AR192</f>
        <v>222</v>
      </c>
      <c r="AQ192">
        <v>222</v>
      </c>
      <c r="AS192">
        <f>AT192-AU192</f>
        <v>207</v>
      </c>
      <c r="AT192">
        <v>207</v>
      </c>
      <c r="AV192">
        <f>AW192-AX192</f>
        <v>181</v>
      </c>
      <c r="AW192">
        <v>181</v>
      </c>
      <c r="AY192">
        <f>AZ192-BA192</f>
        <v>169</v>
      </c>
      <c r="AZ192">
        <v>169</v>
      </c>
      <c r="BB192">
        <f>BC192-BD192</f>
        <v>165</v>
      </c>
      <c r="BC192">
        <v>165</v>
      </c>
    </row>
    <row r="193" spans="1:56" x14ac:dyDescent="0.25">
      <c r="A193" t="s">
        <v>209</v>
      </c>
      <c r="B193" s="5" t="s">
        <v>218</v>
      </c>
      <c r="C193" s="5" t="s">
        <v>10</v>
      </c>
      <c r="D193" s="5"/>
      <c r="E193" s="5"/>
      <c r="F193" s="16">
        <v>42627</v>
      </c>
      <c r="G193" s="5" t="s">
        <v>2</v>
      </c>
      <c r="H193" s="5" t="s">
        <v>11</v>
      </c>
      <c r="I193" s="5" t="s">
        <v>239</v>
      </c>
      <c r="J193">
        <v>120</v>
      </c>
      <c r="K193">
        <v>120</v>
      </c>
      <c r="L193">
        <v>120</v>
      </c>
      <c r="M193" s="5">
        <v>120</v>
      </c>
      <c r="N193" s="5">
        <v>120</v>
      </c>
      <c r="O193" s="5">
        <v>120</v>
      </c>
      <c r="P193">
        <f>Q193-R193</f>
        <v>107</v>
      </c>
      <c r="Q193">
        <v>112</v>
      </c>
      <c r="R193">
        <v>5</v>
      </c>
      <c r="S193">
        <f>T193-U193</f>
        <v>106</v>
      </c>
      <c r="T193">
        <v>115</v>
      </c>
      <c r="U193">
        <v>9</v>
      </c>
      <c r="V193">
        <f>W193-X193</f>
        <v>107</v>
      </c>
      <c r="W193">
        <v>120</v>
      </c>
      <c r="X193">
        <v>13</v>
      </c>
      <c r="Y193">
        <v>16</v>
      </c>
      <c r="Z193">
        <v>11</v>
      </c>
      <c r="AA193">
        <v>2</v>
      </c>
      <c r="AB193">
        <f>SUM(Y193:AA193)</f>
        <v>29</v>
      </c>
      <c r="AC193" s="8">
        <f>IF(AB193=0,"",AB193/W193)</f>
        <v>0.24166666666666667</v>
      </c>
      <c r="AD193">
        <f>AE193-AF193</f>
        <v>108</v>
      </c>
      <c r="AE193">
        <v>121</v>
      </c>
      <c r="AF193">
        <v>13</v>
      </c>
      <c r="AG193">
        <f>AH193-AI193</f>
        <v>90</v>
      </c>
      <c r="AH193">
        <v>106</v>
      </c>
      <c r="AI193">
        <v>16</v>
      </c>
      <c r="AJ193">
        <f>AK193-AL193</f>
        <v>82</v>
      </c>
      <c r="AK193">
        <v>110</v>
      </c>
      <c r="AL193">
        <v>28</v>
      </c>
      <c r="AM193">
        <f>AN193-AO193</f>
        <v>82</v>
      </c>
      <c r="AN193">
        <v>112</v>
      </c>
      <c r="AO193">
        <v>30</v>
      </c>
      <c r="AP193">
        <f>AQ193-AR193</f>
        <v>76</v>
      </c>
      <c r="AQ193">
        <v>118</v>
      </c>
      <c r="AR193">
        <v>42</v>
      </c>
      <c r="AS193">
        <f>AT193-AU193</f>
        <v>79</v>
      </c>
      <c r="AT193">
        <v>121</v>
      </c>
      <c r="AU193">
        <v>42</v>
      </c>
      <c r="AV193">
        <f>AW193-AX193</f>
        <v>71</v>
      </c>
      <c r="AW193">
        <v>115</v>
      </c>
      <c r="AX193">
        <v>44</v>
      </c>
      <c r="AY193">
        <f>AZ193-BA193</f>
        <v>0</v>
      </c>
      <c r="BB193">
        <f>BC193-BD193</f>
        <v>71</v>
      </c>
      <c r="BC193">
        <v>117</v>
      </c>
      <c r="BD193">
        <v>46</v>
      </c>
    </row>
    <row r="194" spans="1:56" x14ac:dyDescent="0.25">
      <c r="A194" t="s">
        <v>209</v>
      </c>
      <c r="B194" s="5" t="s">
        <v>218</v>
      </c>
      <c r="C194" s="5" t="s">
        <v>10</v>
      </c>
      <c r="D194" s="5"/>
      <c r="E194" s="5" t="s">
        <v>331</v>
      </c>
      <c r="F194" s="16">
        <v>42627</v>
      </c>
      <c r="G194" s="5" t="s">
        <v>16</v>
      </c>
      <c r="H194" s="5" t="s">
        <v>227</v>
      </c>
      <c r="I194" s="5" t="s">
        <v>240</v>
      </c>
      <c r="J194">
        <v>720</v>
      </c>
      <c r="K194">
        <v>720</v>
      </c>
      <c r="L194" s="11">
        <v>540</v>
      </c>
      <c r="M194" s="5">
        <v>540</v>
      </c>
      <c r="N194" s="5">
        <v>540</v>
      </c>
      <c r="O194" s="5">
        <v>0</v>
      </c>
      <c r="P194">
        <f>Q194-R194</f>
        <v>608</v>
      </c>
      <c r="Q194">
        <v>608</v>
      </c>
      <c r="S194">
        <f>T194-U194</f>
        <v>633</v>
      </c>
      <c r="T194">
        <v>633</v>
      </c>
      <c r="V194">
        <f>W194-X194</f>
        <v>650</v>
      </c>
      <c r="W194">
        <v>650</v>
      </c>
      <c r="AB194">
        <f>SUM(Y194:AA194)</f>
        <v>0</v>
      </c>
      <c r="AC194" s="8" t="str">
        <f>IF(AB194=0,"",AB194/W194)</f>
        <v/>
      </c>
      <c r="AD194">
        <f>AE194-AF194</f>
        <v>602</v>
      </c>
      <c r="AE194">
        <v>602</v>
      </c>
      <c r="AG194">
        <f>AH194-AI194</f>
        <v>617</v>
      </c>
      <c r="AH194">
        <v>617</v>
      </c>
      <c r="AJ194">
        <f>AK194-AL194</f>
        <v>538</v>
      </c>
      <c r="AK194">
        <v>538</v>
      </c>
      <c r="AM194">
        <f>AN194-AO194</f>
        <v>527</v>
      </c>
      <c r="AN194">
        <v>527</v>
      </c>
      <c r="AP194">
        <f>AQ194-AR194</f>
        <v>539</v>
      </c>
      <c r="AQ194">
        <v>539</v>
      </c>
      <c r="AS194">
        <f>AT194-AU194</f>
        <v>520</v>
      </c>
      <c r="AT194">
        <v>520</v>
      </c>
      <c r="AV194">
        <f>AW194-AX194</f>
        <v>478</v>
      </c>
      <c r="AW194">
        <v>478</v>
      </c>
      <c r="AY194">
        <f>AZ194-BA194</f>
        <v>464</v>
      </c>
      <c r="AZ194">
        <v>464</v>
      </c>
      <c r="BB194">
        <f>BC194-BD194</f>
        <v>0</v>
      </c>
    </row>
    <row r="195" spans="1:56" x14ac:dyDescent="0.25">
      <c r="A195" t="s">
        <v>209</v>
      </c>
      <c r="B195" s="5" t="s">
        <v>219</v>
      </c>
      <c r="C195" s="5" t="s">
        <v>10</v>
      </c>
      <c r="D195" s="5"/>
      <c r="E195" s="5" t="s">
        <v>302</v>
      </c>
      <c r="F195" s="16">
        <v>42627</v>
      </c>
      <c r="G195" s="5" t="s">
        <v>16</v>
      </c>
      <c r="H195" s="5" t="s">
        <v>227</v>
      </c>
      <c r="I195" s="5" t="s">
        <v>242</v>
      </c>
      <c r="J195">
        <v>400</v>
      </c>
      <c r="K195">
        <v>400</v>
      </c>
      <c r="L195">
        <v>400</v>
      </c>
      <c r="M195" s="5">
        <v>400</v>
      </c>
      <c r="N195" s="5">
        <v>0</v>
      </c>
      <c r="O195" s="5">
        <v>0</v>
      </c>
      <c r="P195">
        <f>Q195-R195</f>
        <v>352</v>
      </c>
      <c r="Q195">
        <v>352</v>
      </c>
      <c r="S195">
        <f>T195-U195</f>
        <v>364</v>
      </c>
      <c r="T195">
        <v>364</v>
      </c>
      <c r="V195">
        <f>W195-X195</f>
        <v>348</v>
      </c>
      <c r="W195">
        <v>348</v>
      </c>
      <c r="AB195">
        <f>SUM(Y195:AA195)</f>
        <v>0</v>
      </c>
      <c r="AC195" s="8" t="str">
        <f>IF(AB195=0,"",AB195/W195)</f>
        <v/>
      </c>
      <c r="AD195">
        <f>AE195-AF195</f>
        <v>271</v>
      </c>
      <c r="AE195">
        <v>271</v>
      </c>
      <c r="AG195">
        <f>AH195-AI195</f>
        <v>256</v>
      </c>
      <c r="AH195">
        <v>256</v>
      </c>
      <c r="AJ195">
        <f>AK195-AL195</f>
        <v>197</v>
      </c>
      <c r="AK195">
        <v>197</v>
      </c>
      <c r="AM195">
        <f>AN195-AO195</f>
        <v>124</v>
      </c>
      <c r="AN195">
        <v>124</v>
      </c>
      <c r="AP195">
        <f>AQ195-AR195</f>
        <v>83</v>
      </c>
      <c r="AQ195">
        <v>83</v>
      </c>
      <c r="AS195">
        <f>AT195-AU195</f>
        <v>0</v>
      </c>
      <c r="AV195">
        <f>AW195-AX195</f>
        <v>0</v>
      </c>
      <c r="AY195">
        <f>AZ195-BA195</f>
        <v>0</v>
      </c>
      <c r="BB195">
        <f>BC195-BD195</f>
        <v>0</v>
      </c>
    </row>
    <row r="196" spans="1:56" x14ac:dyDescent="0.25">
      <c r="A196" t="s">
        <v>209</v>
      </c>
      <c r="B196" s="5" t="s">
        <v>226</v>
      </c>
      <c r="C196" s="5" t="s">
        <v>29</v>
      </c>
      <c r="D196" s="5"/>
      <c r="E196" s="5"/>
      <c r="F196" s="16">
        <v>42627</v>
      </c>
      <c r="G196" s="5" t="s">
        <v>3</v>
      </c>
      <c r="H196" s="5" t="s">
        <v>11</v>
      </c>
      <c r="I196" s="5" t="s">
        <v>262</v>
      </c>
      <c r="J196">
        <v>1540</v>
      </c>
      <c r="K196">
        <f>308*5</f>
        <v>1540</v>
      </c>
      <c r="L196">
        <f>308*5</f>
        <v>1540</v>
      </c>
      <c r="M196" s="13">
        <v>650</v>
      </c>
      <c r="N196" s="13">
        <v>650</v>
      </c>
      <c r="O196" s="13">
        <v>650</v>
      </c>
      <c r="P196">
        <f>Q196-R196</f>
        <v>0</v>
      </c>
      <c r="S196">
        <f>T196-U196</f>
        <v>0</v>
      </c>
      <c r="V196">
        <f>W196-X196</f>
        <v>0</v>
      </c>
      <c r="AB196">
        <f>SUM(Y196:AA196)</f>
        <v>0</v>
      </c>
      <c r="AC196" s="8" t="str">
        <f>IF(AB196=0,"",AB196/W196)</f>
        <v/>
      </c>
      <c r="AD196">
        <f>AE196-AF196</f>
        <v>0</v>
      </c>
      <c r="AG196">
        <f>AH196-AI196</f>
        <v>0</v>
      </c>
      <c r="AJ196">
        <f>AK196-AL196</f>
        <v>0</v>
      </c>
      <c r="AM196">
        <f>AN196-AO196</f>
        <v>0</v>
      </c>
      <c r="AP196">
        <f>AQ196-AR196</f>
        <v>0</v>
      </c>
      <c r="AS196">
        <f>AT196-AU196</f>
        <v>0</v>
      </c>
      <c r="AV196">
        <f>AW196-AX196</f>
        <v>0</v>
      </c>
      <c r="AY196">
        <f>AZ196-BA196</f>
        <v>0</v>
      </c>
      <c r="BB196">
        <f>BC196-BD196</f>
        <v>0</v>
      </c>
    </row>
    <row r="197" spans="1:56" x14ac:dyDescent="0.25">
      <c r="A197" t="s">
        <v>209</v>
      </c>
      <c r="B197" s="5" t="s">
        <v>226</v>
      </c>
      <c r="C197" s="5" t="s">
        <v>29</v>
      </c>
      <c r="D197" s="5"/>
      <c r="E197" s="5"/>
      <c r="F197" s="16">
        <v>42627</v>
      </c>
      <c r="G197" s="5" t="s">
        <v>2</v>
      </c>
      <c r="H197" s="5" t="s">
        <v>13</v>
      </c>
      <c r="I197" s="5" t="s">
        <v>262</v>
      </c>
      <c r="J197">
        <v>456</v>
      </c>
      <c r="K197">
        <v>456</v>
      </c>
      <c r="L197" s="2">
        <v>0</v>
      </c>
      <c r="M197" s="5">
        <v>0</v>
      </c>
      <c r="N197" s="5"/>
      <c r="O197" s="5"/>
      <c r="P197">
        <f>Q197-R197</f>
        <v>0</v>
      </c>
      <c r="S197">
        <f>T197-U197</f>
        <v>0</v>
      </c>
      <c r="V197">
        <f>W197-X197</f>
        <v>0</v>
      </c>
      <c r="AB197">
        <f>SUM(Y197:AA197)</f>
        <v>0</v>
      </c>
      <c r="AC197" s="8" t="str">
        <f>IF(AB197=0,"",AB197/W197)</f>
        <v/>
      </c>
      <c r="AD197">
        <f>AE197-AF197</f>
        <v>0</v>
      </c>
      <c r="AG197">
        <f>AH197-AI197</f>
        <v>0</v>
      </c>
      <c r="AJ197">
        <f>AK197-AL197</f>
        <v>0</v>
      </c>
      <c r="AM197">
        <f>AN197-AO197</f>
        <v>0</v>
      </c>
      <c r="AP197">
        <f>AQ197-AR197</f>
        <v>0</v>
      </c>
      <c r="AS197">
        <f>AT197-AU197</f>
        <v>0</v>
      </c>
      <c r="AV197">
        <f>AW197-AX197</f>
        <v>0</v>
      </c>
      <c r="AY197">
        <f>AZ197-BA197</f>
        <v>0</v>
      </c>
      <c r="BB197">
        <f>BC197-BD197</f>
        <v>0</v>
      </c>
    </row>
    <row r="198" spans="1:56" x14ac:dyDescent="0.25">
      <c r="A198" t="s">
        <v>209</v>
      </c>
      <c r="B198" s="5" t="s">
        <v>220</v>
      </c>
      <c r="C198" s="5" t="s">
        <v>10</v>
      </c>
      <c r="D198" s="5"/>
      <c r="E198" s="5"/>
      <c r="F198" s="16">
        <v>42627</v>
      </c>
      <c r="G198" s="5" t="s">
        <v>2</v>
      </c>
      <c r="H198" s="5" t="s">
        <v>13</v>
      </c>
      <c r="I198" s="5" t="s">
        <v>263</v>
      </c>
      <c r="J198">
        <v>720</v>
      </c>
      <c r="K198">
        <v>396</v>
      </c>
      <c r="L198">
        <v>379</v>
      </c>
      <c r="M198" s="5">
        <v>379</v>
      </c>
      <c r="N198" s="5">
        <v>511</v>
      </c>
      <c r="O198" s="5">
        <v>528</v>
      </c>
      <c r="P198">
        <f>Q198-R198</f>
        <v>0</v>
      </c>
      <c r="S198">
        <f>T198-U198</f>
        <v>0</v>
      </c>
      <c r="V198">
        <f>W198-X198</f>
        <v>0</v>
      </c>
      <c r="AB198">
        <f>SUM(Y198:AA198)</f>
        <v>0</v>
      </c>
      <c r="AC198" s="8" t="str">
        <f>IF(AB198=0,"",AB198/W198)</f>
        <v/>
      </c>
      <c r="AD198">
        <f>AE198-AF198</f>
        <v>0</v>
      </c>
      <c r="AG198">
        <f>AH198-AI198</f>
        <v>0</v>
      </c>
      <c r="AJ198">
        <f>AK198-AL198</f>
        <v>275</v>
      </c>
      <c r="AK198">
        <v>275</v>
      </c>
      <c r="AL198">
        <v>0</v>
      </c>
      <c r="AM198">
        <f>AN198-AO198</f>
        <v>371</v>
      </c>
      <c r="AN198">
        <v>375</v>
      </c>
      <c r="AO198">
        <v>4</v>
      </c>
      <c r="AP198">
        <f>AQ198-AR198</f>
        <v>385</v>
      </c>
      <c r="AQ198">
        <v>389</v>
      </c>
      <c r="AR198">
        <v>4</v>
      </c>
      <c r="AS198">
        <f>AT198-AU198</f>
        <v>474</v>
      </c>
      <c r="AT198">
        <v>482</v>
      </c>
      <c r="AU198">
        <v>8</v>
      </c>
      <c r="AV198">
        <f>AW198-AX198</f>
        <v>520</v>
      </c>
      <c r="AW198">
        <v>537</v>
      </c>
      <c r="AX198">
        <v>17</v>
      </c>
      <c r="AY198">
        <f>AZ198-BA198</f>
        <v>0</v>
      </c>
      <c r="BB198">
        <f>BC198-BD198</f>
        <v>515</v>
      </c>
      <c r="BC198">
        <v>536</v>
      </c>
      <c r="BD198">
        <v>21</v>
      </c>
    </row>
    <row r="199" spans="1:56" x14ac:dyDescent="0.25">
      <c r="A199" t="s">
        <v>209</v>
      </c>
      <c r="B199" s="5" t="s">
        <v>220</v>
      </c>
      <c r="C199" s="5" t="s">
        <v>10</v>
      </c>
      <c r="D199" s="5"/>
      <c r="E199" s="5"/>
      <c r="F199" s="16">
        <v>42627</v>
      </c>
      <c r="G199" s="5" t="s">
        <v>16</v>
      </c>
      <c r="H199" s="5" t="s">
        <v>18</v>
      </c>
      <c r="I199" s="5" t="s">
        <v>246</v>
      </c>
      <c r="J199">
        <v>600</v>
      </c>
      <c r="K199" s="4">
        <v>600</v>
      </c>
      <c r="L199" s="4">
        <v>400</v>
      </c>
      <c r="M199" s="5">
        <v>400</v>
      </c>
      <c r="N199" s="5">
        <v>400</v>
      </c>
      <c r="O199" s="5">
        <v>400</v>
      </c>
      <c r="P199">
        <f>Q199-R199</f>
        <v>0</v>
      </c>
      <c r="S199">
        <f>T199-U199</f>
        <v>0</v>
      </c>
      <c r="V199">
        <f>W199-X199</f>
        <v>241</v>
      </c>
      <c r="W199">
        <v>241</v>
      </c>
      <c r="AB199">
        <f>SUM(Y199:AA199)</f>
        <v>0</v>
      </c>
      <c r="AC199" s="8" t="str">
        <f>IF(AB199=0,"",AB199/W199)</f>
        <v/>
      </c>
      <c r="AD199">
        <f>AE199-AF199</f>
        <v>255</v>
      </c>
      <c r="AE199">
        <v>255</v>
      </c>
      <c r="AG199">
        <f>AH199-AI199</f>
        <v>507</v>
      </c>
      <c r="AH199">
        <v>507</v>
      </c>
      <c r="AJ199">
        <f>AK199-AL199</f>
        <v>434</v>
      </c>
      <c r="AK199">
        <v>434</v>
      </c>
      <c r="AM199">
        <f>AN199-AO199</f>
        <v>499</v>
      </c>
      <c r="AN199">
        <v>499</v>
      </c>
      <c r="AP199">
        <f>AQ199-AR199</f>
        <v>439</v>
      </c>
      <c r="AQ199">
        <v>439</v>
      </c>
      <c r="AS199">
        <f>AT199-AU199</f>
        <v>398</v>
      </c>
      <c r="AT199">
        <v>398</v>
      </c>
      <c r="AV199">
        <f>AW199-AX199</f>
        <v>387</v>
      </c>
      <c r="AW199">
        <v>387</v>
      </c>
      <c r="AY199">
        <f>AZ199-BA199</f>
        <v>361</v>
      </c>
      <c r="AZ199">
        <v>361</v>
      </c>
      <c r="BB199">
        <f>BC199-BD199</f>
        <v>329</v>
      </c>
      <c r="BC199">
        <v>329</v>
      </c>
    </row>
    <row r="200" spans="1:56" x14ac:dyDescent="0.25">
      <c r="A200" t="s">
        <v>209</v>
      </c>
      <c r="B200" s="5" t="s">
        <v>220</v>
      </c>
      <c r="C200" s="5" t="s">
        <v>10</v>
      </c>
      <c r="D200" s="5" t="s">
        <v>326</v>
      </c>
      <c r="E200" s="5"/>
      <c r="F200" s="16">
        <v>42627</v>
      </c>
      <c r="G200" s="5" t="s">
        <v>2</v>
      </c>
      <c r="H200" s="5" t="s">
        <v>13</v>
      </c>
      <c r="I200" s="5" t="s">
        <v>314</v>
      </c>
      <c r="J200">
        <v>270</v>
      </c>
      <c r="K200">
        <v>270</v>
      </c>
      <c r="L200">
        <v>270</v>
      </c>
      <c r="M200" s="5">
        <v>270</v>
      </c>
      <c r="N200" s="5">
        <v>270</v>
      </c>
      <c r="O200" s="5">
        <v>270</v>
      </c>
      <c r="P200">
        <f>Q200-R200</f>
        <v>0</v>
      </c>
      <c r="S200">
        <f>T200-U200</f>
        <v>0</v>
      </c>
      <c r="V200">
        <f>W200-X200</f>
        <v>0</v>
      </c>
      <c r="AB200">
        <f>SUM(Y200:AA200)</f>
        <v>0</v>
      </c>
      <c r="AC200" s="8" t="str">
        <f>IF(AB200=0,"",AB200/W200)</f>
        <v/>
      </c>
      <c r="AD200">
        <f>AE200-AF200</f>
        <v>0</v>
      </c>
      <c r="AG200">
        <f>AH200-AI200</f>
        <v>0</v>
      </c>
      <c r="AJ200">
        <f>AK200-AL200</f>
        <v>0</v>
      </c>
      <c r="AM200">
        <f>AN200-AO200</f>
        <v>0</v>
      </c>
      <c r="AP200">
        <f>AQ200-AR200</f>
        <v>0</v>
      </c>
      <c r="AS200">
        <f>AT200-AU200</f>
        <v>0</v>
      </c>
      <c r="AV200">
        <f>AW200-AX200</f>
        <v>96</v>
      </c>
      <c r="AW200">
        <v>96</v>
      </c>
      <c r="AX200">
        <v>0</v>
      </c>
      <c r="AY200">
        <f>AZ200-BA200</f>
        <v>0</v>
      </c>
      <c r="BB200">
        <f>BC200-BD200</f>
        <v>204</v>
      </c>
      <c r="BC200">
        <v>213</v>
      </c>
      <c r="BD200">
        <v>9</v>
      </c>
    </row>
    <row r="201" spans="1:56" x14ac:dyDescent="0.25">
      <c r="A201" t="s">
        <v>209</v>
      </c>
      <c r="B201" s="5" t="s">
        <v>220</v>
      </c>
      <c r="C201" s="5" t="s">
        <v>10</v>
      </c>
      <c r="D201" s="5" t="s">
        <v>303</v>
      </c>
      <c r="E201" s="5"/>
      <c r="F201" s="16">
        <v>42627</v>
      </c>
      <c r="G201" s="5" t="s">
        <v>16</v>
      </c>
      <c r="H201" s="5" t="s">
        <v>13</v>
      </c>
      <c r="I201" s="5" t="s">
        <v>265</v>
      </c>
      <c r="J201">
        <v>960</v>
      </c>
      <c r="K201">
        <v>960</v>
      </c>
      <c r="L201">
        <v>960</v>
      </c>
      <c r="M201" s="5">
        <v>960</v>
      </c>
      <c r="N201" s="5">
        <v>960</v>
      </c>
      <c r="O201" s="5">
        <v>560</v>
      </c>
      <c r="P201">
        <f>Q201-R201</f>
        <v>0</v>
      </c>
      <c r="S201">
        <f>T201-U201</f>
        <v>0</v>
      </c>
      <c r="V201">
        <f>W201-X201</f>
        <v>0</v>
      </c>
      <c r="AB201">
        <f>SUM(Y201:AA201)</f>
        <v>0</v>
      </c>
      <c r="AC201" s="8" t="str">
        <f>IF(AB201=0,"",AB201/W201)</f>
        <v/>
      </c>
      <c r="AD201">
        <f>AE201-AF201</f>
        <v>0</v>
      </c>
      <c r="AG201">
        <f>AH201-AI201</f>
        <v>0</v>
      </c>
      <c r="AJ201">
        <f>AK201-AL201</f>
        <v>0</v>
      </c>
      <c r="AM201">
        <f>AN201-AO201</f>
        <v>0</v>
      </c>
      <c r="AP201">
        <f>AQ201-AR201</f>
        <v>0</v>
      </c>
      <c r="AS201">
        <f>AT201-AU201</f>
        <v>0</v>
      </c>
      <c r="AV201">
        <f>AW201-AX201</f>
        <v>0</v>
      </c>
      <c r="AY201">
        <f>AZ201-BA201</f>
        <v>141</v>
      </c>
      <c r="AZ201">
        <v>141</v>
      </c>
      <c r="BB201">
        <f>BC201-BD201</f>
        <v>201</v>
      </c>
      <c r="BC201">
        <v>201</v>
      </c>
    </row>
    <row r="202" spans="1:56" x14ac:dyDescent="0.25">
      <c r="A202" t="s">
        <v>209</v>
      </c>
      <c r="B202" s="5" t="s">
        <v>220</v>
      </c>
      <c r="C202" s="5" t="s">
        <v>10</v>
      </c>
      <c r="D202" s="5"/>
      <c r="E202" s="5"/>
      <c r="F202" s="16">
        <v>42627</v>
      </c>
      <c r="G202" s="5" t="s">
        <v>16</v>
      </c>
      <c r="H202" s="5" t="s">
        <v>18</v>
      </c>
      <c r="I202" s="5" t="s">
        <v>247</v>
      </c>
      <c r="J202">
        <v>1180</v>
      </c>
      <c r="K202" s="4">
        <v>1180</v>
      </c>
      <c r="L202" s="2">
        <v>0</v>
      </c>
      <c r="M202" s="5">
        <v>0</v>
      </c>
      <c r="N202" s="5">
        <v>0</v>
      </c>
      <c r="O202" s="5">
        <v>0</v>
      </c>
      <c r="P202">
        <f>Q202-R202</f>
        <v>1150</v>
      </c>
      <c r="Q202">
        <v>1150</v>
      </c>
      <c r="S202">
        <f>T202-U202</f>
        <v>837</v>
      </c>
      <c r="T202">
        <v>837</v>
      </c>
      <c r="V202">
        <f>W202-X202</f>
        <v>551</v>
      </c>
      <c r="W202">
        <v>551</v>
      </c>
      <c r="AB202">
        <f>SUM(Y202:AA202)</f>
        <v>0</v>
      </c>
      <c r="AC202" s="8" t="str">
        <f>IF(AB202=0,"",AB202/W202)</f>
        <v/>
      </c>
      <c r="AD202">
        <f>AE202-AF202</f>
        <v>0</v>
      </c>
      <c r="AE202">
        <v>0</v>
      </c>
      <c r="AG202">
        <f>AH202-AI202</f>
        <v>0</v>
      </c>
      <c r="AJ202">
        <f>AK202-AL202</f>
        <v>81</v>
      </c>
      <c r="AK202">
        <v>81</v>
      </c>
      <c r="AM202">
        <f>AN202-AO202</f>
        <v>153</v>
      </c>
      <c r="AN202">
        <v>153</v>
      </c>
      <c r="AP202">
        <f>AQ202-AR202</f>
        <v>97</v>
      </c>
      <c r="AQ202">
        <v>97</v>
      </c>
      <c r="AS202">
        <f>AT202-AU202</f>
        <v>175</v>
      </c>
      <c r="AT202">
        <v>175</v>
      </c>
      <c r="AV202">
        <f>AW202-AX202</f>
        <v>245</v>
      </c>
      <c r="AW202">
        <v>245</v>
      </c>
      <c r="AY202">
        <f>AZ202-BA202</f>
        <v>196</v>
      </c>
      <c r="AZ202">
        <v>196</v>
      </c>
      <c r="BB202">
        <f>BC202-BD202</f>
        <v>169</v>
      </c>
      <c r="BC202">
        <v>169</v>
      </c>
    </row>
    <row r="203" spans="1:56" x14ac:dyDescent="0.25">
      <c r="A203" t="s">
        <v>209</v>
      </c>
      <c r="B203" s="5" t="s">
        <v>220</v>
      </c>
      <c r="C203" s="5" t="s">
        <v>10</v>
      </c>
      <c r="D203" s="5"/>
      <c r="E203" s="5"/>
      <c r="F203" s="16">
        <v>42627</v>
      </c>
      <c r="G203" s="5" t="s">
        <v>2</v>
      </c>
      <c r="H203" s="5" t="s">
        <v>13</v>
      </c>
      <c r="I203" s="5" t="s">
        <v>243</v>
      </c>
      <c r="J203">
        <v>108</v>
      </c>
      <c r="K203">
        <v>108</v>
      </c>
      <c r="L203">
        <v>130</v>
      </c>
      <c r="M203" s="5">
        <v>130</v>
      </c>
      <c r="N203" s="5">
        <v>130</v>
      </c>
      <c r="O203" s="5">
        <v>130</v>
      </c>
      <c r="P203">
        <f>Q203-R203</f>
        <v>111</v>
      </c>
      <c r="Q203">
        <v>117</v>
      </c>
      <c r="R203">
        <v>6</v>
      </c>
      <c r="S203">
        <f>T203-U203</f>
        <v>110</v>
      </c>
      <c r="T203">
        <v>116</v>
      </c>
      <c r="U203">
        <v>6</v>
      </c>
      <c r="V203">
        <f>W203-X203</f>
        <v>110</v>
      </c>
      <c r="W203">
        <v>116</v>
      </c>
      <c r="X203">
        <v>6</v>
      </c>
      <c r="Y203">
        <v>27</v>
      </c>
      <c r="Z203">
        <v>21</v>
      </c>
      <c r="AA203">
        <v>2</v>
      </c>
      <c r="AB203">
        <f>SUM(Y203:AA203)</f>
        <v>50</v>
      </c>
      <c r="AC203" s="8">
        <f>IF(AB203=0,"",AB203/W203)</f>
        <v>0.43103448275862066</v>
      </c>
      <c r="AD203">
        <f>AE203-AF203</f>
        <v>111</v>
      </c>
      <c r="AE203">
        <v>117</v>
      </c>
      <c r="AF203">
        <v>6</v>
      </c>
      <c r="AG203">
        <f>AH203-AI203</f>
        <v>110</v>
      </c>
      <c r="AH203">
        <v>116</v>
      </c>
      <c r="AI203">
        <v>6</v>
      </c>
      <c r="AJ203">
        <f>AK203-AL203</f>
        <v>110</v>
      </c>
      <c r="AK203">
        <v>116</v>
      </c>
      <c r="AL203">
        <v>6</v>
      </c>
      <c r="AM203">
        <f>AN203-AO203</f>
        <v>112</v>
      </c>
      <c r="AN203">
        <v>118</v>
      </c>
      <c r="AO203">
        <v>6</v>
      </c>
      <c r="AP203">
        <f>AQ203-AR203</f>
        <v>105</v>
      </c>
      <c r="AQ203">
        <v>111</v>
      </c>
      <c r="AR203">
        <v>6</v>
      </c>
      <c r="AS203">
        <f>AT203-AU203</f>
        <v>111</v>
      </c>
      <c r="AT203">
        <v>112</v>
      </c>
      <c r="AU203">
        <v>1</v>
      </c>
      <c r="AV203">
        <f>AW203-AX203</f>
        <v>117</v>
      </c>
      <c r="AW203">
        <v>118</v>
      </c>
      <c r="AX203">
        <v>1</v>
      </c>
      <c r="AY203">
        <f>AZ203-BA203</f>
        <v>0</v>
      </c>
      <c r="BB203">
        <f>BC203-BD203</f>
        <v>116</v>
      </c>
      <c r="BC203">
        <v>117</v>
      </c>
      <c r="BD203">
        <v>1</v>
      </c>
    </row>
    <row r="204" spans="1:56" x14ac:dyDescent="0.25">
      <c r="A204" t="s">
        <v>209</v>
      </c>
      <c r="B204" s="5" t="s">
        <v>220</v>
      </c>
      <c r="C204" s="5" t="s">
        <v>10</v>
      </c>
      <c r="D204" s="5"/>
      <c r="E204" s="5"/>
      <c r="F204" s="16">
        <v>42627</v>
      </c>
      <c r="G204" s="5" t="s">
        <v>2</v>
      </c>
      <c r="H204" s="5" t="s">
        <v>11</v>
      </c>
      <c r="I204" s="5" t="s">
        <v>244</v>
      </c>
      <c r="J204">
        <v>142</v>
      </c>
      <c r="K204">
        <v>142</v>
      </c>
      <c r="L204">
        <v>142</v>
      </c>
      <c r="M204" s="5">
        <v>142</v>
      </c>
      <c r="N204" s="5">
        <v>142</v>
      </c>
      <c r="O204" s="5">
        <v>142</v>
      </c>
      <c r="P204">
        <f>Q204-R204</f>
        <v>67</v>
      </c>
      <c r="Q204">
        <v>154</v>
      </c>
      <c r="R204">
        <v>87</v>
      </c>
      <c r="S204">
        <f>T204-U204</f>
        <v>72</v>
      </c>
      <c r="T204">
        <v>159</v>
      </c>
      <c r="U204">
        <v>87</v>
      </c>
      <c r="V204">
        <f>W204-X204</f>
        <v>74</v>
      </c>
      <c r="W204">
        <v>163</v>
      </c>
      <c r="X204">
        <v>89</v>
      </c>
      <c r="Y204">
        <v>24</v>
      </c>
      <c r="Z204">
        <v>12</v>
      </c>
      <c r="AA204">
        <v>4</v>
      </c>
      <c r="AB204">
        <f>SUM(Y204:AA204)</f>
        <v>40</v>
      </c>
      <c r="AC204" s="8">
        <f>IF(AB204=0,"",AB204/W204)</f>
        <v>0.24539877300613497</v>
      </c>
      <c r="AD204">
        <f>AE204-AF204</f>
        <v>71</v>
      </c>
      <c r="AE204">
        <v>157</v>
      </c>
      <c r="AF204">
        <v>86</v>
      </c>
      <c r="AG204">
        <f>AH204-AI204</f>
        <v>72</v>
      </c>
      <c r="AH204">
        <v>163</v>
      </c>
      <c r="AI204">
        <v>91</v>
      </c>
      <c r="AJ204">
        <f>AK204-AL204</f>
        <v>76</v>
      </c>
      <c r="AK204">
        <v>163</v>
      </c>
      <c r="AL204">
        <v>87</v>
      </c>
      <c r="AM204">
        <f>AN204-AO204</f>
        <v>75</v>
      </c>
      <c r="AN204">
        <v>157</v>
      </c>
      <c r="AO204">
        <v>82</v>
      </c>
      <c r="AP204">
        <f>AQ204-AR204</f>
        <v>74</v>
      </c>
      <c r="AQ204">
        <v>156</v>
      </c>
      <c r="AR204">
        <v>82</v>
      </c>
      <c r="AS204">
        <f>AT204-AU204</f>
        <v>75</v>
      </c>
      <c r="AT204">
        <v>162</v>
      </c>
      <c r="AU204">
        <v>87</v>
      </c>
      <c r="AV204">
        <f>AW204-AX204</f>
        <v>90</v>
      </c>
      <c r="AW204">
        <v>161</v>
      </c>
      <c r="AX204">
        <v>71</v>
      </c>
      <c r="AY204">
        <f>AZ204-BA204</f>
        <v>0</v>
      </c>
      <c r="BB204">
        <f>BC204-BD204</f>
        <v>87</v>
      </c>
      <c r="BC204">
        <v>159</v>
      </c>
      <c r="BD204">
        <v>72</v>
      </c>
    </row>
    <row r="205" spans="1:56" x14ac:dyDescent="0.25">
      <c r="A205" t="s">
        <v>209</v>
      </c>
      <c r="B205" s="5" t="s">
        <v>220</v>
      </c>
      <c r="C205" s="5" t="s">
        <v>10</v>
      </c>
      <c r="D205" s="5"/>
      <c r="E205" s="5" t="s">
        <v>318</v>
      </c>
      <c r="F205" s="16">
        <v>42627</v>
      </c>
      <c r="G205" s="5" t="s">
        <v>2</v>
      </c>
      <c r="H205" s="5" t="s">
        <v>13</v>
      </c>
      <c r="I205" s="5" t="s">
        <v>313</v>
      </c>
      <c r="J205">
        <v>60</v>
      </c>
      <c r="K205">
        <v>60</v>
      </c>
      <c r="L205">
        <v>56</v>
      </c>
      <c r="M205" s="5">
        <v>56</v>
      </c>
      <c r="N205" s="5">
        <v>56</v>
      </c>
      <c r="O205" s="5">
        <v>56</v>
      </c>
      <c r="P205">
        <f>Q205-R205</f>
        <v>0</v>
      </c>
      <c r="S205">
        <f>T205-U205</f>
        <v>0</v>
      </c>
      <c r="V205">
        <f>W205-X205</f>
        <v>0</v>
      </c>
      <c r="AB205">
        <f>SUM(Y205:AA205)</f>
        <v>0</v>
      </c>
      <c r="AC205" s="8" t="str">
        <f>IF(AB205=0,"",AB205/W205)</f>
        <v/>
      </c>
      <c r="AD205">
        <f>AE205-AF205</f>
        <v>0</v>
      </c>
      <c r="AG205">
        <f>AH205-AI205</f>
        <v>0</v>
      </c>
      <c r="AJ205">
        <f>AK205-AL205</f>
        <v>0</v>
      </c>
      <c r="AM205">
        <f>AN205-AO205</f>
        <v>0</v>
      </c>
      <c r="AP205">
        <f>AQ205-AR205</f>
        <v>0</v>
      </c>
      <c r="AS205">
        <f>AT205-AU205</f>
        <v>32</v>
      </c>
      <c r="AT205">
        <v>32</v>
      </c>
      <c r="AU205">
        <v>0</v>
      </c>
      <c r="AV205">
        <f>AW205-AX205</f>
        <v>53</v>
      </c>
      <c r="AW205">
        <v>53</v>
      </c>
      <c r="AX205">
        <v>0</v>
      </c>
      <c r="AY205">
        <f>AZ205-BA205</f>
        <v>0</v>
      </c>
      <c r="BB205">
        <f>BC205-BD205</f>
        <v>54</v>
      </c>
      <c r="BC205">
        <v>54</v>
      </c>
    </row>
    <row r="206" spans="1:56" x14ac:dyDescent="0.25">
      <c r="A206" t="s">
        <v>209</v>
      </c>
      <c r="B206" s="5" t="s">
        <v>220</v>
      </c>
      <c r="C206" s="5" t="s">
        <v>10</v>
      </c>
      <c r="D206" s="5"/>
      <c r="E206" s="5"/>
      <c r="F206" s="16">
        <v>42627</v>
      </c>
      <c r="G206" s="5" t="s">
        <v>16</v>
      </c>
      <c r="H206" s="5" t="s">
        <v>280</v>
      </c>
      <c r="I206" s="5" t="s">
        <v>264</v>
      </c>
      <c r="J206">
        <v>1150</v>
      </c>
      <c r="K206">
        <v>1150</v>
      </c>
      <c r="L206" s="2">
        <v>0</v>
      </c>
      <c r="M206" s="5">
        <v>0</v>
      </c>
      <c r="N206" s="5">
        <v>0</v>
      </c>
      <c r="O206" s="5">
        <v>0</v>
      </c>
      <c r="P206">
        <f>Q206-R206</f>
        <v>0</v>
      </c>
      <c r="S206">
        <f>T206-U206</f>
        <v>0</v>
      </c>
      <c r="V206">
        <f>W206-X206</f>
        <v>0</v>
      </c>
      <c r="AB206">
        <f>SUM(Y206:AA206)</f>
        <v>0</v>
      </c>
      <c r="AC206" s="8" t="str">
        <f>IF(AB206=0,"",AB206/W206)</f>
        <v/>
      </c>
      <c r="AD206">
        <f>AE206-AF206</f>
        <v>0</v>
      </c>
      <c r="AG206">
        <f>AH206-AI206</f>
        <v>0</v>
      </c>
      <c r="AJ206">
        <f>AK206-AL206</f>
        <v>0</v>
      </c>
      <c r="AM206">
        <f>AN206-AO206</f>
        <v>3</v>
      </c>
      <c r="AN206">
        <v>3</v>
      </c>
      <c r="AP206">
        <f>AQ206-AR206</f>
        <v>217</v>
      </c>
      <c r="AQ206">
        <f>208+9</f>
        <v>217</v>
      </c>
      <c r="AS206">
        <f>AT206-AU206</f>
        <v>139</v>
      </c>
      <c r="AT206">
        <v>139</v>
      </c>
      <c r="AV206">
        <f>AW206-AX206</f>
        <v>36</v>
      </c>
      <c r="AW206">
        <v>36</v>
      </c>
      <c r="AY206">
        <f>AZ206-BA206</f>
        <v>8</v>
      </c>
      <c r="AZ206">
        <v>8</v>
      </c>
      <c r="BB206">
        <f>BC206-BD206</f>
        <v>23</v>
      </c>
      <c r="BC206">
        <v>23</v>
      </c>
    </row>
    <row r="207" spans="1:56" x14ac:dyDescent="0.25">
      <c r="A207" t="s">
        <v>209</v>
      </c>
      <c r="B207" s="5" t="s">
        <v>220</v>
      </c>
      <c r="C207" s="5" t="s">
        <v>10</v>
      </c>
      <c r="D207" s="5"/>
      <c r="E207" s="5" t="s">
        <v>326</v>
      </c>
      <c r="F207" s="16">
        <v>42627</v>
      </c>
      <c r="G207" s="5" t="s">
        <v>2</v>
      </c>
      <c r="H207" s="5" t="s">
        <v>11</v>
      </c>
      <c r="I207" s="5" t="s">
        <v>245</v>
      </c>
      <c r="J207">
        <v>148</v>
      </c>
      <c r="K207">
        <v>148</v>
      </c>
      <c r="L207">
        <v>148</v>
      </c>
      <c r="M207" s="5">
        <v>148</v>
      </c>
      <c r="N207" s="5">
        <v>148</v>
      </c>
      <c r="O207" s="5">
        <v>148</v>
      </c>
      <c r="P207">
        <f>Q207-R207</f>
        <v>5</v>
      </c>
      <c r="Q207">
        <v>131</v>
      </c>
      <c r="R207">
        <v>126</v>
      </c>
      <c r="S207">
        <f>T207-U207</f>
        <v>6</v>
      </c>
      <c r="T207">
        <v>131</v>
      </c>
      <c r="U207">
        <v>125</v>
      </c>
      <c r="V207">
        <f>W207-X207</f>
        <v>6</v>
      </c>
      <c r="W207">
        <v>134</v>
      </c>
      <c r="X207">
        <v>128</v>
      </c>
      <c r="AB207">
        <f>SUM(Y207:AA207)</f>
        <v>0</v>
      </c>
      <c r="AC207" s="8" t="str">
        <f>IF(AB207=0,"",AB207/W207)</f>
        <v/>
      </c>
      <c r="AD207">
        <f>AE207-AF207</f>
        <v>6</v>
      </c>
      <c r="AE207">
        <v>130</v>
      </c>
      <c r="AF207">
        <v>124</v>
      </c>
      <c r="AG207">
        <f>AH207-AI207</f>
        <v>6</v>
      </c>
      <c r="AH207">
        <v>136</v>
      </c>
      <c r="AI207">
        <v>130</v>
      </c>
      <c r="AJ207">
        <f>AK207-AL207</f>
        <v>6</v>
      </c>
      <c r="AK207">
        <v>133</v>
      </c>
      <c r="AL207">
        <v>127</v>
      </c>
      <c r="AM207">
        <f>AN207-AO207</f>
        <v>6</v>
      </c>
      <c r="AN207">
        <v>129</v>
      </c>
      <c r="AO207">
        <v>123</v>
      </c>
      <c r="AP207">
        <f>AQ207-AR207</f>
        <v>6</v>
      </c>
      <c r="AQ207">
        <v>137</v>
      </c>
      <c r="AR207">
        <v>131</v>
      </c>
      <c r="AS207">
        <f>AT207-AU207</f>
        <v>7</v>
      </c>
      <c r="AT207">
        <v>133</v>
      </c>
      <c r="AU207">
        <v>126</v>
      </c>
      <c r="AV207">
        <f>AW207-AX207</f>
        <v>7</v>
      </c>
      <c r="AW207">
        <v>134</v>
      </c>
      <c r="AX207">
        <v>127</v>
      </c>
      <c r="AY207">
        <f>AZ207-BA207</f>
        <v>0</v>
      </c>
      <c r="BB207">
        <f>BC207-BD207</f>
        <v>6</v>
      </c>
      <c r="BC207">
        <v>130</v>
      </c>
      <c r="BD207">
        <v>124</v>
      </c>
    </row>
    <row r="208" spans="1:56" x14ac:dyDescent="0.25">
      <c r="A208" t="s">
        <v>209</v>
      </c>
      <c r="B208" s="5" t="s">
        <v>220</v>
      </c>
      <c r="C208" s="5" t="s">
        <v>29</v>
      </c>
      <c r="D208" s="5"/>
      <c r="E208" s="5"/>
      <c r="F208" s="16">
        <v>42627</v>
      </c>
      <c r="G208" s="5" t="s">
        <v>2</v>
      </c>
      <c r="H208" s="5" t="s">
        <v>13</v>
      </c>
      <c r="I208" s="5" t="s">
        <v>263</v>
      </c>
      <c r="J208">
        <v>0</v>
      </c>
      <c r="K208">
        <v>132</v>
      </c>
      <c r="L208">
        <v>132</v>
      </c>
      <c r="M208" s="5">
        <v>132</v>
      </c>
      <c r="N208" s="5"/>
      <c r="O208" s="5">
        <v>168</v>
      </c>
      <c r="P208">
        <f>Q208-R208</f>
        <v>0</v>
      </c>
      <c r="S208">
        <f>T208-U208</f>
        <v>0</v>
      </c>
      <c r="V208">
        <f>W208-X208</f>
        <v>0</v>
      </c>
      <c r="AB208">
        <f>SUM(Y208:AA208)</f>
        <v>0</v>
      </c>
      <c r="AC208" s="8" t="str">
        <f>IF(AB208=0,"",AB208/W208)</f>
        <v/>
      </c>
      <c r="AD208">
        <f>AE208-AF208</f>
        <v>0</v>
      </c>
      <c r="AG208">
        <f>AH208-AI208</f>
        <v>0</v>
      </c>
      <c r="AJ208">
        <f>AK208-AL208</f>
        <v>0</v>
      </c>
      <c r="AM208">
        <f>AN208-AO208</f>
        <v>0</v>
      </c>
      <c r="AP208">
        <f>AQ208-AR208</f>
        <v>0</v>
      </c>
      <c r="AS208">
        <f>AT208-AU208</f>
        <v>0</v>
      </c>
      <c r="AV208">
        <f>AW208-AX208</f>
        <v>0</v>
      </c>
      <c r="AY208">
        <f>AZ208-BA208</f>
        <v>0</v>
      </c>
      <c r="BB208">
        <f>BC208-BD208</f>
        <v>0</v>
      </c>
    </row>
    <row r="209" spans="1:56" x14ac:dyDescent="0.25">
      <c r="A209" t="s">
        <v>209</v>
      </c>
      <c r="B209" s="5" t="s">
        <v>221</v>
      </c>
      <c r="C209" s="5" t="s">
        <v>10</v>
      </c>
      <c r="D209" s="5"/>
      <c r="E209" s="5"/>
      <c r="F209" s="16">
        <v>42627</v>
      </c>
      <c r="G209" s="5" t="s">
        <v>2</v>
      </c>
      <c r="H209" s="5" t="s">
        <v>11</v>
      </c>
      <c r="I209" s="5" t="s">
        <v>248</v>
      </c>
      <c r="J209">
        <v>6</v>
      </c>
      <c r="K209">
        <v>6</v>
      </c>
      <c r="L209">
        <v>6</v>
      </c>
      <c r="M209" s="5">
        <v>6</v>
      </c>
      <c r="N209" s="5">
        <v>6</v>
      </c>
      <c r="O209" s="5">
        <v>6</v>
      </c>
      <c r="P209">
        <f>Q209-R209</f>
        <v>3</v>
      </c>
      <c r="Q209">
        <v>3</v>
      </c>
      <c r="S209">
        <f>T209-U209</f>
        <v>2</v>
      </c>
      <c r="T209">
        <v>3</v>
      </c>
      <c r="U209">
        <v>1</v>
      </c>
      <c r="V209">
        <f>W209-X209</f>
        <v>3</v>
      </c>
      <c r="W209">
        <v>3</v>
      </c>
      <c r="AA209">
        <v>1</v>
      </c>
      <c r="AB209">
        <f>SUM(Y209:AA209)</f>
        <v>1</v>
      </c>
      <c r="AC209" s="8">
        <f>IF(AB209=0,"",AB209/W209)</f>
        <v>0.33333333333333331</v>
      </c>
      <c r="AD209">
        <f>AE209-AF209</f>
        <v>3</v>
      </c>
      <c r="AE209">
        <v>3</v>
      </c>
      <c r="AG209">
        <f>AH209-AI209</f>
        <v>0</v>
      </c>
      <c r="AJ209">
        <f>AK209-AL209</f>
        <v>3</v>
      </c>
      <c r="AK209">
        <v>3</v>
      </c>
      <c r="AL209">
        <v>0</v>
      </c>
      <c r="AM209">
        <f>AN209-AO209</f>
        <v>3</v>
      </c>
      <c r="AN209">
        <v>3</v>
      </c>
      <c r="AO209">
        <v>0</v>
      </c>
      <c r="AP209">
        <f>AQ209-AR209</f>
        <v>3</v>
      </c>
      <c r="AQ209">
        <v>3</v>
      </c>
      <c r="AR209">
        <v>0</v>
      </c>
      <c r="AS209">
        <f>AT209-AU209</f>
        <v>3</v>
      </c>
      <c r="AT209">
        <v>3</v>
      </c>
      <c r="AU209">
        <v>0</v>
      </c>
      <c r="AV209">
        <f>AW209-AX209</f>
        <v>3</v>
      </c>
      <c r="AW209">
        <v>3</v>
      </c>
      <c r="AX209">
        <v>0</v>
      </c>
      <c r="AY209">
        <f>AZ209-BA209</f>
        <v>0</v>
      </c>
      <c r="BB209">
        <f>BC209-BD209</f>
        <v>0</v>
      </c>
    </row>
    <row r="210" spans="1:56" x14ac:dyDescent="0.25">
      <c r="A210" t="s">
        <v>209</v>
      </c>
      <c r="B210" s="5" t="s">
        <v>224</v>
      </c>
      <c r="C210" s="5" t="s">
        <v>29</v>
      </c>
      <c r="D210" s="5" t="s">
        <v>318</v>
      </c>
      <c r="E210" s="5"/>
      <c r="F210" s="16">
        <v>42627</v>
      </c>
      <c r="G210" s="5" t="s">
        <v>2</v>
      </c>
      <c r="H210" s="5" t="s">
        <v>11</v>
      </c>
      <c r="I210" s="5" t="s">
        <v>257</v>
      </c>
      <c r="J210">
        <v>688</v>
      </c>
      <c r="K210">
        <v>688</v>
      </c>
      <c r="L210">
        <v>688</v>
      </c>
      <c r="M210" s="5">
        <v>688</v>
      </c>
      <c r="N210" s="5">
        <v>688</v>
      </c>
      <c r="O210" s="5">
        <v>688</v>
      </c>
      <c r="P210">
        <f>Q210-R210</f>
        <v>0</v>
      </c>
      <c r="S210">
        <f>T210-U210</f>
        <v>0</v>
      </c>
      <c r="V210">
        <f>W210-X210</f>
        <v>0</v>
      </c>
      <c r="AB210">
        <f>SUM(Y210:AA210)</f>
        <v>0</v>
      </c>
      <c r="AC210" s="8" t="str">
        <f>IF(AB210=0,"",AB210/W210)</f>
        <v/>
      </c>
      <c r="AD210">
        <f>AE210-AF210</f>
        <v>0</v>
      </c>
      <c r="AG210">
        <f>AH210-AI210</f>
        <v>0</v>
      </c>
      <c r="AJ210">
        <f>AK210-AL210</f>
        <v>0</v>
      </c>
      <c r="AM210">
        <f>AN210-AO210</f>
        <v>0</v>
      </c>
      <c r="AP210">
        <f>AQ210-AR210</f>
        <v>0</v>
      </c>
      <c r="AS210">
        <f>AT210-AU210</f>
        <v>0</v>
      </c>
      <c r="AV210">
        <f>AW210-AX210</f>
        <v>0</v>
      </c>
      <c r="AY210">
        <f>AZ210-BA210</f>
        <v>0</v>
      </c>
      <c r="BB210">
        <f>BC210-BD210</f>
        <v>0</v>
      </c>
    </row>
    <row r="211" spans="1:56" x14ac:dyDescent="0.25">
      <c r="A211" t="s">
        <v>209</v>
      </c>
      <c r="B211" s="5" t="s">
        <v>224</v>
      </c>
      <c r="C211" s="5" t="s">
        <v>10</v>
      </c>
      <c r="D211" s="5"/>
      <c r="E211" s="5"/>
      <c r="F211" s="16">
        <v>42627</v>
      </c>
      <c r="G211" s="5" t="s">
        <v>2</v>
      </c>
      <c r="H211" s="5" t="s">
        <v>11</v>
      </c>
      <c r="I211" s="5" t="s">
        <v>241</v>
      </c>
      <c r="J211">
        <v>28</v>
      </c>
      <c r="K211">
        <v>28</v>
      </c>
      <c r="L211" s="2">
        <v>0</v>
      </c>
      <c r="M211" s="5">
        <v>0</v>
      </c>
      <c r="N211" s="5"/>
      <c r="O211" s="5"/>
      <c r="P211">
        <f>Q211-R211</f>
        <v>26</v>
      </c>
      <c r="Q211">
        <v>27</v>
      </c>
      <c r="R211">
        <v>1</v>
      </c>
      <c r="S211">
        <f>T211-U211</f>
        <v>26</v>
      </c>
      <c r="T211">
        <v>27</v>
      </c>
      <c r="U211">
        <v>1</v>
      </c>
      <c r="V211">
        <f>W211-X211</f>
        <v>26</v>
      </c>
      <c r="W211">
        <v>27</v>
      </c>
      <c r="X211">
        <v>1</v>
      </c>
      <c r="Y211">
        <v>3</v>
      </c>
      <c r="Z211">
        <v>6</v>
      </c>
      <c r="AA211">
        <v>2</v>
      </c>
      <c r="AB211">
        <f>SUM(Y211:AA211)</f>
        <v>11</v>
      </c>
      <c r="AC211" s="8">
        <f>IF(AB211=0,"",AB211/W211)</f>
        <v>0.40740740740740738</v>
      </c>
      <c r="AD211">
        <f>AE211-AF211</f>
        <v>22</v>
      </c>
      <c r="AE211">
        <v>23</v>
      </c>
      <c r="AF211">
        <v>1</v>
      </c>
      <c r="AG211">
        <f>AH211-AI211</f>
        <v>20</v>
      </c>
      <c r="AH211">
        <v>20</v>
      </c>
      <c r="AJ211">
        <f>AK211-AL211</f>
        <v>20</v>
      </c>
      <c r="AK211">
        <v>20</v>
      </c>
      <c r="AL211">
        <v>0</v>
      </c>
      <c r="AM211">
        <f>AN211-AO211</f>
        <v>20</v>
      </c>
      <c r="AN211">
        <v>20</v>
      </c>
      <c r="AO211">
        <v>0</v>
      </c>
      <c r="AP211">
        <f>AQ211-AR211</f>
        <v>9</v>
      </c>
      <c r="AQ211">
        <v>9</v>
      </c>
      <c r="AR211">
        <v>0</v>
      </c>
      <c r="AS211">
        <f>AT211-AU211</f>
        <v>0</v>
      </c>
      <c r="AV211">
        <f>AW211-AX211</f>
        <v>0</v>
      </c>
      <c r="AY211">
        <f>AZ211-BA211</f>
        <v>0</v>
      </c>
      <c r="BB211">
        <f>BC211-BD211</f>
        <v>0</v>
      </c>
    </row>
    <row r="212" spans="1:56" x14ac:dyDescent="0.25">
      <c r="A212" t="s">
        <v>209</v>
      </c>
      <c r="B212" s="5" t="s">
        <v>222</v>
      </c>
      <c r="C212" s="5" t="s">
        <v>10</v>
      </c>
      <c r="D212" s="5"/>
      <c r="E212" s="5"/>
      <c r="F212" s="16">
        <v>42627</v>
      </c>
      <c r="G212" s="5" t="s">
        <v>2</v>
      </c>
      <c r="H212" s="5" t="s">
        <v>13</v>
      </c>
      <c r="I212" s="5" t="s">
        <v>251</v>
      </c>
      <c r="J212">
        <v>168</v>
      </c>
      <c r="K212">
        <v>168</v>
      </c>
      <c r="L212">
        <v>168</v>
      </c>
      <c r="M212" s="5">
        <v>168</v>
      </c>
      <c r="N212" s="5">
        <v>168</v>
      </c>
      <c r="O212" s="5">
        <v>168</v>
      </c>
      <c r="P212">
        <f>Q212-R212</f>
        <v>177</v>
      </c>
      <c r="Q212">
        <v>181</v>
      </c>
      <c r="R212">
        <v>4</v>
      </c>
      <c r="S212">
        <f>T212-U212</f>
        <v>171</v>
      </c>
      <c r="T212">
        <v>175</v>
      </c>
      <c r="U212">
        <v>4</v>
      </c>
      <c r="V212">
        <f>W212-X212</f>
        <v>169</v>
      </c>
      <c r="W212">
        <v>175</v>
      </c>
      <c r="X212">
        <v>6</v>
      </c>
      <c r="Y212">
        <v>20</v>
      </c>
      <c r="Z212">
        <v>17</v>
      </c>
      <c r="AA212">
        <v>3</v>
      </c>
      <c r="AB212">
        <f>SUM(Y212:AA212)</f>
        <v>40</v>
      </c>
      <c r="AC212" s="8">
        <f>IF(AB212=0,"",AB212/W212)</f>
        <v>0.22857142857142856</v>
      </c>
      <c r="AD212">
        <f>AE212-AF212</f>
        <v>168</v>
      </c>
      <c r="AE212">
        <v>181</v>
      </c>
      <c r="AF212">
        <v>13</v>
      </c>
      <c r="AG212">
        <f>AH212-AI212</f>
        <v>163</v>
      </c>
      <c r="AH212">
        <v>181</v>
      </c>
      <c r="AI212">
        <v>18</v>
      </c>
      <c r="AJ212">
        <f>AK212-AL212</f>
        <v>163</v>
      </c>
      <c r="AK212">
        <v>180</v>
      </c>
      <c r="AL212">
        <v>17</v>
      </c>
      <c r="AM212">
        <f>AN212-AO212</f>
        <v>165</v>
      </c>
      <c r="AN212">
        <v>181</v>
      </c>
      <c r="AO212">
        <v>16</v>
      </c>
      <c r="AP212">
        <f>AQ212-AR212</f>
        <v>161</v>
      </c>
      <c r="AQ212">
        <v>178</v>
      </c>
      <c r="AR212">
        <v>17</v>
      </c>
      <c r="AS212">
        <f>AT212-AU212</f>
        <v>162</v>
      </c>
      <c r="AT212">
        <v>180</v>
      </c>
      <c r="AU212">
        <v>18</v>
      </c>
      <c r="AV212">
        <f>AW212-AX212</f>
        <v>165</v>
      </c>
      <c r="AW212">
        <v>187</v>
      </c>
      <c r="AX212">
        <v>22</v>
      </c>
      <c r="AY212">
        <f>AZ212-BA212</f>
        <v>0</v>
      </c>
      <c r="BB212">
        <f>BC212-BD212</f>
        <v>167</v>
      </c>
      <c r="BC212">
        <v>188</v>
      </c>
      <c r="BD212">
        <v>21</v>
      </c>
    </row>
    <row r="213" spans="1:56" x14ac:dyDescent="0.25">
      <c r="A213" t="s">
        <v>209</v>
      </c>
      <c r="B213" s="5" t="s">
        <v>222</v>
      </c>
      <c r="C213" s="5" t="s">
        <v>10</v>
      </c>
      <c r="D213" s="5"/>
      <c r="E213" s="5"/>
      <c r="F213" s="16">
        <v>42627</v>
      </c>
      <c r="G213" s="5" t="s">
        <v>16</v>
      </c>
      <c r="H213" s="5" t="s">
        <v>11</v>
      </c>
      <c r="I213" s="5" t="s">
        <v>250</v>
      </c>
      <c r="J213">
        <v>80</v>
      </c>
      <c r="K213">
        <v>80</v>
      </c>
      <c r="L213">
        <v>100</v>
      </c>
      <c r="M213" s="5">
        <v>100</v>
      </c>
      <c r="N213" s="5">
        <v>100</v>
      </c>
      <c r="O213" s="5">
        <v>100</v>
      </c>
      <c r="P213">
        <f>Q213-R213</f>
        <v>0</v>
      </c>
      <c r="S213">
        <f>T213-U213</f>
        <v>0</v>
      </c>
      <c r="V213">
        <f>W213-X213</f>
        <v>0</v>
      </c>
      <c r="AB213">
        <f>SUM(Y213:AA213)</f>
        <v>0</v>
      </c>
      <c r="AC213" s="8" t="str">
        <f>IF(AB213=0,"",AB213/W213)</f>
        <v/>
      </c>
      <c r="AD213">
        <f>AE213-AF213</f>
        <v>0</v>
      </c>
      <c r="AG213">
        <f>AH213-AI213</f>
        <v>69</v>
      </c>
      <c r="AH213">
        <v>69</v>
      </c>
      <c r="AJ213">
        <f>AK213-AL213</f>
        <v>72</v>
      </c>
      <c r="AK213">
        <v>72</v>
      </c>
      <c r="AM213">
        <f>AN213-AO213</f>
        <v>80</v>
      </c>
      <c r="AN213">
        <v>80</v>
      </c>
      <c r="AP213">
        <f>AQ213-AR213</f>
        <v>58</v>
      </c>
      <c r="AQ213">
        <v>58</v>
      </c>
      <c r="AS213">
        <f>AT213-AU213</f>
        <v>65</v>
      </c>
      <c r="AT213">
        <v>65</v>
      </c>
      <c r="AV213">
        <f>AW213-AX213</f>
        <v>70</v>
      </c>
      <c r="AW213">
        <v>70</v>
      </c>
      <c r="AY213">
        <f>AZ213-BA213</f>
        <v>69</v>
      </c>
      <c r="AZ213">
        <v>69</v>
      </c>
      <c r="BB213">
        <f>BC213-BD213</f>
        <v>64</v>
      </c>
      <c r="BC213">
        <v>64</v>
      </c>
    </row>
    <row r="214" spans="1:56" x14ac:dyDescent="0.25">
      <c r="A214" t="s">
        <v>209</v>
      </c>
      <c r="B214" s="5" t="s">
        <v>222</v>
      </c>
      <c r="C214" s="5" t="s">
        <v>10</v>
      </c>
      <c r="D214" s="5"/>
      <c r="E214" s="5"/>
      <c r="F214" s="16">
        <v>42627</v>
      </c>
      <c r="G214" s="5" t="s">
        <v>2</v>
      </c>
      <c r="H214" s="5" t="s">
        <v>11</v>
      </c>
      <c r="I214" s="5" t="s">
        <v>249</v>
      </c>
      <c r="J214">
        <v>15</v>
      </c>
      <c r="K214">
        <v>15</v>
      </c>
      <c r="L214">
        <v>15</v>
      </c>
      <c r="M214" s="5">
        <v>15</v>
      </c>
      <c r="N214" s="5">
        <v>15</v>
      </c>
      <c r="O214" s="5">
        <v>15</v>
      </c>
      <c r="P214">
        <f>Q214-R214</f>
        <v>6</v>
      </c>
      <c r="Q214">
        <v>11</v>
      </c>
      <c r="R214">
        <v>5</v>
      </c>
      <c r="S214">
        <f>T214-U214</f>
        <v>6</v>
      </c>
      <c r="T214">
        <v>11</v>
      </c>
      <c r="U214">
        <v>5</v>
      </c>
      <c r="V214">
        <f>W214-X214</f>
        <v>8</v>
      </c>
      <c r="W214">
        <v>13</v>
      </c>
      <c r="X214">
        <v>5</v>
      </c>
      <c r="AB214">
        <f>SUM(Y214:AA214)</f>
        <v>0</v>
      </c>
      <c r="AC214" s="8" t="str">
        <f>IF(AB214=0,"",AB214/W214)</f>
        <v/>
      </c>
      <c r="AD214">
        <f>AE214-AF214</f>
        <v>8</v>
      </c>
      <c r="AE214">
        <v>13</v>
      </c>
      <c r="AF214">
        <v>5</v>
      </c>
      <c r="AG214">
        <f>AH214-AI214</f>
        <v>8</v>
      </c>
      <c r="AH214">
        <v>13</v>
      </c>
      <c r="AI214">
        <v>5</v>
      </c>
      <c r="AJ214">
        <f>AK214-AL214</f>
        <v>8</v>
      </c>
      <c r="AK214">
        <v>12</v>
      </c>
      <c r="AL214">
        <v>4</v>
      </c>
      <c r="AM214">
        <f>AN214-AO214</f>
        <v>9</v>
      </c>
      <c r="AN214">
        <v>13</v>
      </c>
      <c r="AO214">
        <v>4</v>
      </c>
      <c r="AP214">
        <f>AQ214-AR214</f>
        <v>9</v>
      </c>
      <c r="AQ214">
        <v>13</v>
      </c>
      <c r="AR214">
        <v>4</v>
      </c>
      <c r="AS214">
        <f>AT214-AU214</f>
        <v>9</v>
      </c>
      <c r="AT214">
        <v>13</v>
      </c>
      <c r="AU214">
        <v>4</v>
      </c>
      <c r="AV214">
        <f>AW214-AX214</f>
        <v>9</v>
      </c>
      <c r="AW214">
        <v>13</v>
      </c>
      <c r="AX214">
        <v>4</v>
      </c>
      <c r="AY214">
        <f>AZ214-BA214</f>
        <v>0</v>
      </c>
      <c r="BB214">
        <f>BC214-BD214</f>
        <v>7</v>
      </c>
      <c r="BC214">
        <v>11</v>
      </c>
      <c r="BD214">
        <v>4</v>
      </c>
    </row>
    <row r="215" spans="1:56" x14ac:dyDescent="0.25">
      <c r="A215" t="s">
        <v>209</v>
      </c>
      <c r="B215" s="5" t="s">
        <v>209</v>
      </c>
      <c r="C215" s="5" t="s">
        <v>10</v>
      </c>
      <c r="D215" s="5"/>
      <c r="E215" s="5" t="s">
        <v>332</v>
      </c>
      <c r="F215" s="16">
        <v>42627</v>
      </c>
      <c r="G215" s="5" t="s">
        <v>2</v>
      </c>
      <c r="H215" s="5" t="s">
        <v>11</v>
      </c>
      <c r="I215" s="5" t="s">
        <v>253</v>
      </c>
      <c r="J215">
        <v>200</v>
      </c>
      <c r="K215">
        <v>200</v>
      </c>
      <c r="L215">
        <v>200</v>
      </c>
      <c r="M215" s="5">
        <v>200</v>
      </c>
      <c r="N215" s="5">
        <v>200</v>
      </c>
      <c r="O215" s="5">
        <v>200</v>
      </c>
      <c r="P215">
        <f>Q215-R215</f>
        <v>92</v>
      </c>
      <c r="Q215">
        <v>92</v>
      </c>
      <c r="S215">
        <f>T215-U215</f>
        <v>147</v>
      </c>
      <c r="T215">
        <v>147</v>
      </c>
      <c r="V215">
        <f>W215-X215</f>
        <v>171</v>
      </c>
      <c r="W215">
        <v>171</v>
      </c>
      <c r="Y215">
        <v>7</v>
      </c>
      <c r="Z215">
        <v>14</v>
      </c>
      <c r="AA215">
        <v>2</v>
      </c>
      <c r="AB215">
        <f>SUM(Y215:AA215)</f>
        <v>23</v>
      </c>
      <c r="AC215" s="8">
        <f>IF(AB215=0,"",AB215/W215)</f>
        <v>0.13450292397660818</v>
      </c>
      <c r="AD215">
        <f>AE215-AF215</f>
        <v>121</v>
      </c>
      <c r="AE215">
        <v>121</v>
      </c>
      <c r="AG215">
        <f>AH215-AI215</f>
        <v>114</v>
      </c>
      <c r="AH215">
        <v>114</v>
      </c>
      <c r="AJ215">
        <f>AK215-AL215</f>
        <v>119</v>
      </c>
      <c r="AK215">
        <v>119</v>
      </c>
      <c r="AL215">
        <v>0</v>
      </c>
      <c r="AM215">
        <f>AN215-AO215</f>
        <v>135</v>
      </c>
      <c r="AN215">
        <v>135</v>
      </c>
      <c r="AO215">
        <v>0</v>
      </c>
      <c r="AP215">
        <f>AQ215-AR215</f>
        <v>185</v>
      </c>
      <c r="AQ215">
        <v>185</v>
      </c>
      <c r="AR215">
        <v>0</v>
      </c>
      <c r="AS215">
        <f>AT215-AU215</f>
        <v>186</v>
      </c>
      <c r="AT215">
        <v>186</v>
      </c>
      <c r="AU215">
        <v>0</v>
      </c>
      <c r="AV215">
        <f>AW215-AX215</f>
        <v>187</v>
      </c>
      <c r="AW215">
        <v>187</v>
      </c>
      <c r="AX215">
        <v>0</v>
      </c>
      <c r="AY215">
        <f>AZ215-BA215</f>
        <v>0</v>
      </c>
      <c r="BB215">
        <f>BC215-BD215</f>
        <v>186</v>
      </c>
      <c r="BC215">
        <v>186</v>
      </c>
    </row>
    <row r="216" spans="1:56" x14ac:dyDescent="0.25">
      <c r="A216" t="s">
        <v>209</v>
      </c>
      <c r="B216" s="5" t="s">
        <v>209</v>
      </c>
      <c r="C216" s="5" t="s">
        <v>10</v>
      </c>
      <c r="D216" s="5"/>
      <c r="E216" s="5"/>
      <c r="F216" s="16">
        <v>42627</v>
      </c>
      <c r="G216" s="5" t="s">
        <v>2</v>
      </c>
      <c r="H216" s="5" t="s">
        <v>13</v>
      </c>
      <c r="I216" s="5" t="s">
        <v>255</v>
      </c>
      <c r="J216">
        <v>110</v>
      </c>
      <c r="K216">
        <v>110</v>
      </c>
      <c r="L216">
        <v>110</v>
      </c>
      <c r="M216" s="5">
        <v>110</v>
      </c>
      <c r="N216" s="5">
        <v>110</v>
      </c>
      <c r="O216" s="5">
        <v>110</v>
      </c>
      <c r="P216">
        <f>Q216-R216</f>
        <v>116</v>
      </c>
      <c r="Q216">
        <v>116</v>
      </c>
      <c r="S216">
        <f>T216-U216</f>
        <v>116</v>
      </c>
      <c r="T216">
        <v>116</v>
      </c>
      <c r="V216">
        <f>W216-X216</f>
        <v>113</v>
      </c>
      <c r="W216">
        <v>120</v>
      </c>
      <c r="X216">
        <v>7</v>
      </c>
      <c r="Y216">
        <v>7</v>
      </c>
      <c r="Z216">
        <v>11</v>
      </c>
      <c r="AA216">
        <v>1</v>
      </c>
      <c r="AB216">
        <f>SUM(Y216:AA216)</f>
        <v>19</v>
      </c>
      <c r="AC216" s="8">
        <f>IF(AB216=0,"",AB216/W216)</f>
        <v>0.15833333333333333</v>
      </c>
      <c r="AD216">
        <f>AE216-AF216</f>
        <v>114</v>
      </c>
      <c r="AE216">
        <v>124</v>
      </c>
      <c r="AF216">
        <v>10</v>
      </c>
      <c r="AG216">
        <f>AH216-AI216</f>
        <v>120</v>
      </c>
      <c r="AH216">
        <v>129</v>
      </c>
      <c r="AI216">
        <v>9</v>
      </c>
      <c r="AJ216">
        <f>AK216-AL216</f>
        <v>116</v>
      </c>
      <c r="AK216">
        <v>124</v>
      </c>
      <c r="AL216">
        <v>8</v>
      </c>
      <c r="AM216">
        <f>AN216-AO216</f>
        <v>115</v>
      </c>
      <c r="AN216">
        <v>124</v>
      </c>
      <c r="AO216">
        <v>9</v>
      </c>
      <c r="AP216">
        <f>AQ216-AR216</f>
        <v>111</v>
      </c>
      <c r="AQ216">
        <v>120</v>
      </c>
      <c r="AR216">
        <v>9</v>
      </c>
      <c r="AS216">
        <f>AT216-AU216</f>
        <v>109</v>
      </c>
      <c r="AT216">
        <v>119</v>
      </c>
      <c r="AU216">
        <v>10</v>
      </c>
      <c r="AV216">
        <f>AW216-AX216</f>
        <v>103</v>
      </c>
      <c r="AW216">
        <v>114</v>
      </c>
      <c r="AX216">
        <v>11</v>
      </c>
      <c r="AY216">
        <f>AZ216-BA216</f>
        <v>0</v>
      </c>
      <c r="BB216">
        <f>BC216-BD216</f>
        <v>98</v>
      </c>
      <c r="BC216">
        <v>112</v>
      </c>
      <c r="BD216">
        <v>14</v>
      </c>
    </row>
    <row r="217" spans="1:56" x14ac:dyDescent="0.25">
      <c r="A217" t="s">
        <v>209</v>
      </c>
      <c r="B217" s="5" t="s">
        <v>209</v>
      </c>
      <c r="C217" s="5" t="s">
        <v>10</v>
      </c>
      <c r="D217" s="5"/>
      <c r="E217" s="5"/>
      <c r="F217" s="16">
        <v>42627</v>
      </c>
      <c r="G217" s="5" t="s">
        <v>2</v>
      </c>
      <c r="H217" s="5" t="s">
        <v>11</v>
      </c>
      <c r="I217" s="5" t="s">
        <v>252</v>
      </c>
      <c r="J217">
        <v>47</v>
      </c>
      <c r="K217">
        <v>47</v>
      </c>
      <c r="L217">
        <v>47</v>
      </c>
      <c r="M217" s="5">
        <v>47</v>
      </c>
      <c r="N217" s="5">
        <v>47</v>
      </c>
      <c r="O217" s="5">
        <v>47</v>
      </c>
      <c r="P217">
        <f>Q217-R217</f>
        <v>38</v>
      </c>
      <c r="Q217">
        <v>38</v>
      </c>
      <c r="S217">
        <f>T217-U217</f>
        <v>33</v>
      </c>
      <c r="T217">
        <v>36</v>
      </c>
      <c r="U217">
        <v>3</v>
      </c>
      <c r="V217">
        <f>W217-X217</f>
        <v>33</v>
      </c>
      <c r="W217">
        <v>36</v>
      </c>
      <c r="X217">
        <v>3</v>
      </c>
      <c r="Y217">
        <v>4</v>
      </c>
      <c r="Z217">
        <v>1</v>
      </c>
      <c r="AB217">
        <f>SUM(Y217:AA217)</f>
        <v>5</v>
      </c>
      <c r="AC217" s="8">
        <f>IF(AB217=0,"",AB217/W217)</f>
        <v>0.1388888888888889</v>
      </c>
      <c r="AD217">
        <f>AE217-AF217</f>
        <v>33</v>
      </c>
      <c r="AE217">
        <v>36</v>
      </c>
      <c r="AF217">
        <v>3</v>
      </c>
      <c r="AG217">
        <f>AH217-AI217</f>
        <v>33</v>
      </c>
      <c r="AH217">
        <v>36</v>
      </c>
      <c r="AI217">
        <v>3</v>
      </c>
      <c r="AJ217">
        <f>AK217-AL217</f>
        <v>36</v>
      </c>
      <c r="AK217">
        <v>39</v>
      </c>
      <c r="AL217">
        <v>3</v>
      </c>
      <c r="AM217">
        <f>AN217-AO217</f>
        <v>36</v>
      </c>
      <c r="AN217">
        <v>39</v>
      </c>
      <c r="AO217">
        <v>3</v>
      </c>
      <c r="AP217">
        <f>AQ217-AR217</f>
        <v>36</v>
      </c>
      <c r="AQ217">
        <v>39</v>
      </c>
      <c r="AR217">
        <v>3</v>
      </c>
      <c r="AS217">
        <f>AT217-AU217</f>
        <v>36</v>
      </c>
      <c r="AT217">
        <v>39</v>
      </c>
      <c r="AU217">
        <v>3</v>
      </c>
      <c r="AV217">
        <f>AW217-AX217</f>
        <v>36</v>
      </c>
      <c r="AW217">
        <v>39</v>
      </c>
      <c r="AX217">
        <v>3</v>
      </c>
      <c r="AY217">
        <f>AZ217-BA217</f>
        <v>0</v>
      </c>
      <c r="BB217">
        <f>BC217-BD217</f>
        <v>36</v>
      </c>
      <c r="BC217">
        <v>39</v>
      </c>
      <c r="BD217">
        <v>3</v>
      </c>
    </row>
    <row r="218" spans="1:56" x14ac:dyDescent="0.25">
      <c r="A218" t="s">
        <v>209</v>
      </c>
      <c r="B218" s="5" t="s">
        <v>223</v>
      </c>
      <c r="C218" s="5" t="s">
        <v>10</v>
      </c>
      <c r="D218" s="5"/>
      <c r="E218" s="5" t="s">
        <v>331</v>
      </c>
      <c r="F218" s="16">
        <v>42627</v>
      </c>
      <c r="G218" s="5" t="s">
        <v>2</v>
      </c>
      <c r="H218" s="5" t="s">
        <v>11</v>
      </c>
      <c r="I218" s="5" t="s">
        <v>254</v>
      </c>
      <c r="J218">
        <v>90</v>
      </c>
      <c r="K218">
        <v>90</v>
      </c>
      <c r="L218">
        <v>90</v>
      </c>
      <c r="M218" s="5">
        <v>90</v>
      </c>
      <c r="N218" s="5">
        <v>90</v>
      </c>
      <c r="O218" s="5">
        <v>90</v>
      </c>
      <c r="P218">
        <f>Q218-R218</f>
        <v>90</v>
      </c>
      <c r="Q218">
        <v>90</v>
      </c>
      <c r="S218">
        <f>T218-U218</f>
        <v>86</v>
      </c>
      <c r="T218">
        <v>86</v>
      </c>
      <c r="V218">
        <f>W218-X218</f>
        <v>84</v>
      </c>
      <c r="W218">
        <v>85</v>
      </c>
      <c r="X218">
        <v>1</v>
      </c>
      <c r="Y218">
        <v>5</v>
      </c>
      <c r="Z218">
        <v>1</v>
      </c>
      <c r="AA218">
        <v>1</v>
      </c>
      <c r="AB218">
        <f>SUM(Y218:AA218)</f>
        <v>7</v>
      </c>
      <c r="AC218" s="8">
        <f>IF(AB218=0,"",AB218/W218)</f>
        <v>8.2352941176470587E-2</v>
      </c>
      <c r="AD218">
        <f>AE218-AF218</f>
        <v>83</v>
      </c>
      <c r="AE218">
        <v>84</v>
      </c>
      <c r="AF218">
        <v>1</v>
      </c>
      <c r="AG218">
        <f>AH218-AI218</f>
        <v>84</v>
      </c>
      <c r="AH218">
        <v>85</v>
      </c>
      <c r="AI218">
        <v>1</v>
      </c>
      <c r="AJ218">
        <f>AK218-AL218</f>
        <v>88</v>
      </c>
      <c r="AK218">
        <v>89</v>
      </c>
      <c r="AL218">
        <v>1</v>
      </c>
      <c r="AM218">
        <f>AN218-AO218</f>
        <v>88</v>
      </c>
      <c r="AN218">
        <v>90</v>
      </c>
      <c r="AO218">
        <v>2</v>
      </c>
      <c r="AP218">
        <f>AQ218-AR218</f>
        <v>85</v>
      </c>
      <c r="AQ218">
        <v>87</v>
      </c>
      <c r="AR218">
        <v>2</v>
      </c>
      <c r="AS218">
        <f>AT218-AU218</f>
        <v>84</v>
      </c>
      <c r="AT218">
        <v>86</v>
      </c>
      <c r="AU218">
        <v>2</v>
      </c>
      <c r="AV218">
        <f>AW218-AX218</f>
        <v>80</v>
      </c>
      <c r="AW218">
        <v>82</v>
      </c>
      <c r="AX218">
        <v>2</v>
      </c>
      <c r="AY218">
        <f>AZ218-BA218</f>
        <v>0</v>
      </c>
      <c r="BB218">
        <f>BC218-BD218</f>
        <v>73</v>
      </c>
      <c r="BC218">
        <v>75</v>
      </c>
      <c r="BD218">
        <v>2</v>
      </c>
    </row>
    <row r="220" spans="1:56" x14ac:dyDescent="0.25">
      <c r="AZ220">
        <f>SUM(AZ2:AZ219)</f>
        <v>9214</v>
      </c>
    </row>
  </sheetData>
  <autoFilter ref="A1:L218"/>
  <sortState ref="A2:BD218">
    <sortCondition ref="A19"/>
  </sortState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6:M34"/>
  <sheetViews>
    <sheetView workbookViewId="0">
      <selection activeCell="L33" sqref="L33"/>
    </sheetView>
  </sheetViews>
  <sheetFormatPr baseColWidth="10" defaultRowHeight="15" x14ac:dyDescent="0.25"/>
  <sheetData>
    <row r="16" spans="1:13" x14ac:dyDescent="0.25">
      <c r="A16" t="s">
        <v>283</v>
      </c>
      <c r="B16" t="s">
        <v>37</v>
      </c>
      <c r="C16" t="s">
        <v>304</v>
      </c>
      <c r="D16" t="s">
        <v>287</v>
      </c>
      <c r="E16" t="s">
        <v>16</v>
      </c>
      <c r="F16" t="s">
        <v>227</v>
      </c>
      <c r="G16" t="s">
        <v>286</v>
      </c>
      <c r="H16" t="s">
        <v>285</v>
      </c>
      <c r="I16" t="s">
        <v>2</v>
      </c>
      <c r="J16" t="s">
        <v>281</v>
      </c>
      <c r="K16" t="s">
        <v>2</v>
      </c>
      <c r="L16" t="s">
        <v>284</v>
      </c>
      <c r="M16" t="s">
        <v>288</v>
      </c>
    </row>
    <row r="17" spans="1:13" x14ac:dyDescent="0.25">
      <c r="A17">
        <v>681</v>
      </c>
      <c r="B17" s="1">
        <v>42155</v>
      </c>
      <c r="C17" s="6"/>
      <c r="D17" s="6">
        <v>898</v>
      </c>
      <c r="E17" s="6">
        <v>4598</v>
      </c>
      <c r="F17" s="6"/>
      <c r="G17" s="7"/>
      <c r="H17" s="7"/>
      <c r="I17" s="6"/>
      <c r="J17" s="6"/>
      <c r="K17" s="6"/>
      <c r="L17" s="6"/>
      <c r="M17" s="6"/>
    </row>
    <row r="18" spans="1:13" x14ac:dyDescent="0.25">
      <c r="A18">
        <v>1002</v>
      </c>
      <c r="B18" s="1">
        <v>42185</v>
      </c>
      <c r="C18" s="6"/>
      <c r="D18" s="6">
        <v>1407</v>
      </c>
      <c r="E18" s="6">
        <v>5395</v>
      </c>
      <c r="F18" s="6"/>
      <c r="G18" s="7"/>
      <c r="H18" s="7"/>
      <c r="I18" s="6">
        <v>13362</v>
      </c>
      <c r="J18" s="6">
        <v>2547</v>
      </c>
      <c r="K18" s="6">
        <f>I18-J18</f>
        <v>10815</v>
      </c>
      <c r="L18" s="6">
        <f>I18-J18+E18</f>
        <v>16210</v>
      </c>
      <c r="M18" s="6"/>
    </row>
    <row r="19" spans="1:13" x14ac:dyDescent="0.25">
      <c r="A19">
        <v>1271</v>
      </c>
      <c r="B19" s="1">
        <v>42216</v>
      </c>
      <c r="C19" s="6"/>
      <c r="D19" s="6">
        <v>1501</v>
      </c>
      <c r="E19" s="6">
        <v>8463</v>
      </c>
      <c r="F19" s="6">
        <v>2948</v>
      </c>
      <c r="G19" s="7"/>
      <c r="H19" s="7"/>
      <c r="I19" s="6">
        <v>13759</v>
      </c>
      <c r="J19" s="6">
        <v>2605</v>
      </c>
      <c r="K19" s="6">
        <f>I19-J19</f>
        <v>11154</v>
      </c>
      <c r="L19" s="6">
        <f>I19-J19+E19</f>
        <v>19617</v>
      </c>
      <c r="M19" s="6">
        <f t="shared" ref="M19:M21" si="0">L19-L18</f>
        <v>3407</v>
      </c>
    </row>
    <row r="20" spans="1:13" x14ac:dyDescent="0.25">
      <c r="A20">
        <v>1568</v>
      </c>
      <c r="B20" s="1">
        <v>42246</v>
      </c>
      <c r="C20" s="6"/>
      <c r="D20" s="6">
        <v>2070</v>
      </c>
      <c r="E20" s="6">
        <v>12084</v>
      </c>
      <c r="F20" s="6">
        <v>3416</v>
      </c>
      <c r="G20" s="7"/>
      <c r="H20" s="7"/>
      <c r="I20" s="6">
        <v>13851</v>
      </c>
      <c r="J20" s="6">
        <v>2653</v>
      </c>
      <c r="K20" s="6">
        <f>I20-J20</f>
        <v>11198</v>
      </c>
      <c r="L20" s="6">
        <f>I20-J20+E20</f>
        <v>23282</v>
      </c>
      <c r="M20" s="6">
        <f t="shared" si="0"/>
        <v>3665</v>
      </c>
    </row>
    <row r="21" spans="1:13" x14ac:dyDescent="0.25">
      <c r="A21">
        <v>1906</v>
      </c>
      <c r="B21" s="1">
        <v>42277</v>
      </c>
      <c r="C21" s="6"/>
      <c r="D21" s="6">
        <v>2815</v>
      </c>
      <c r="E21" s="6">
        <v>15697</v>
      </c>
      <c r="F21" s="6"/>
      <c r="G21" s="7">
        <f>407+317+922+850+657+1358</f>
        <v>4511</v>
      </c>
      <c r="H21" s="7">
        <f>E21-F21-G21</f>
        <v>11186</v>
      </c>
      <c r="I21" s="6">
        <v>14113</v>
      </c>
      <c r="J21" s="6">
        <v>2668</v>
      </c>
      <c r="K21" s="6">
        <f>I21-J21</f>
        <v>11445</v>
      </c>
      <c r="L21" s="6">
        <f>I21-J21+E21</f>
        <v>27142</v>
      </c>
      <c r="M21" s="6">
        <f t="shared" si="0"/>
        <v>3860</v>
      </c>
    </row>
    <row r="22" spans="1:13" x14ac:dyDescent="0.25">
      <c r="A22">
        <v>2232</v>
      </c>
      <c r="B22" s="1">
        <v>42308</v>
      </c>
      <c r="C22" s="6"/>
      <c r="D22" s="6">
        <v>2836</v>
      </c>
      <c r="E22" s="6">
        <v>17579</v>
      </c>
      <c r="F22" s="6">
        <f>367+695+156+97</f>
        <v>1315</v>
      </c>
      <c r="G22" s="7">
        <f>1352+437+870+700+850+460+232+1300</f>
        <v>6201</v>
      </c>
      <c r="H22" s="7">
        <f t="shared" ref="H22:H34" si="1">E22-F22-G22</f>
        <v>10063</v>
      </c>
      <c r="I22" s="6">
        <v>14719</v>
      </c>
      <c r="J22" s="6">
        <v>2709</v>
      </c>
      <c r="K22" s="6">
        <f t="shared" ref="K22:K32" si="2">I22-J22</f>
        <v>12010</v>
      </c>
      <c r="L22" s="6">
        <f t="shared" ref="L22:L28" si="3">I22-J22+E22</f>
        <v>29589</v>
      </c>
      <c r="M22" s="6">
        <f>L22-L21</f>
        <v>2447</v>
      </c>
    </row>
    <row r="23" spans="1:13" x14ac:dyDescent="0.25">
      <c r="A23">
        <v>2599</v>
      </c>
      <c r="B23" s="1">
        <v>42338</v>
      </c>
      <c r="C23" s="6"/>
      <c r="D23" s="6">
        <v>3987</v>
      </c>
      <c r="E23" s="6">
        <v>18679</v>
      </c>
      <c r="F23" s="6">
        <f>385+921+150+40+89</f>
        <v>1585</v>
      </c>
      <c r="G23" s="7">
        <f>1268+376+742+480+800+760+211+1600</f>
        <v>6237</v>
      </c>
      <c r="H23" s="7">
        <f t="shared" si="1"/>
        <v>10857</v>
      </c>
      <c r="I23" s="6">
        <v>15511</v>
      </c>
      <c r="J23" s="6">
        <v>2791</v>
      </c>
      <c r="K23" s="6">
        <f t="shared" si="2"/>
        <v>12720</v>
      </c>
      <c r="L23" s="6">
        <f t="shared" si="3"/>
        <v>31399</v>
      </c>
      <c r="M23" s="6">
        <f t="shared" ref="M23:M34" si="4">L23-L22</f>
        <v>1810</v>
      </c>
    </row>
    <row r="24" spans="1:13" x14ac:dyDescent="0.25">
      <c r="A24">
        <v>2837</v>
      </c>
      <c r="B24" s="1">
        <v>42369</v>
      </c>
      <c r="C24" s="6"/>
      <c r="D24" s="6">
        <v>2053</v>
      </c>
      <c r="E24" s="6">
        <v>18883</v>
      </c>
      <c r="F24" s="6">
        <f>382+112+113+37</f>
        <v>644</v>
      </c>
      <c r="G24" s="7">
        <v>6168</v>
      </c>
      <c r="H24" s="7">
        <f t="shared" si="1"/>
        <v>12071</v>
      </c>
      <c r="I24" s="6">
        <v>16241</v>
      </c>
      <c r="J24" s="6">
        <v>2852</v>
      </c>
      <c r="K24" s="6">
        <f t="shared" si="2"/>
        <v>13389</v>
      </c>
      <c r="L24" s="6">
        <f t="shared" si="3"/>
        <v>32272</v>
      </c>
      <c r="M24" s="6">
        <f t="shared" si="4"/>
        <v>873</v>
      </c>
    </row>
    <row r="25" spans="1:13" x14ac:dyDescent="0.25">
      <c r="A25">
        <v>3227</v>
      </c>
      <c r="B25" s="1">
        <v>42400</v>
      </c>
      <c r="C25" s="6"/>
      <c r="D25" s="6">
        <v>2022</v>
      </c>
      <c r="E25" s="6">
        <v>19155</v>
      </c>
      <c r="F25" s="6">
        <f>359+6+27</f>
        <v>392</v>
      </c>
      <c r="G25" s="7">
        <v>6174</v>
      </c>
      <c r="H25" s="7">
        <f t="shared" si="1"/>
        <v>12589</v>
      </c>
      <c r="I25" s="6">
        <v>16659</v>
      </c>
      <c r="J25" s="6">
        <v>2908</v>
      </c>
      <c r="K25" s="6">
        <f t="shared" si="2"/>
        <v>13751</v>
      </c>
      <c r="L25" s="6">
        <f t="shared" si="3"/>
        <v>32906</v>
      </c>
      <c r="M25" s="6">
        <f t="shared" si="4"/>
        <v>634</v>
      </c>
    </row>
    <row r="26" spans="1:13" x14ac:dyDescent="0.25">
      <c r="A26">
        <v>3646</v>
      </c>
      <c r="B26" s="1">
        <v>42429</v>
      </c>
      <c r="C26" s="6"/>
      <c r="D26" s="6">
        <v>2156</v>
      </c>
      <c r="E26" s="6">
        <v>17519</v>
      </c>
      <c r="F26" s="6">
        <f>335+11</f>
        <v>346</v>
      </c>
      <c r="G26" s="7">
        <v>5148</v>
      </c>
      <c r="H26" s="7">
        <f t="shared" si="1"/>
        <v>12025</v>
      </c>
      <c r="I26" s="6">
        <v>17207</v>
      </c>
      <c r="J26" s="6">
        <v>2978</v>
      </c>
      <c r="K26" s="6">
        <f t="shared" si="2"/>
        <v>14229</v>
      </c>
      <c r="L26" s="6">
        <f t="shared" si="3"/>
        <v>31748</v>
      </c>
      <c r="M26" s="6">
        <f t="shared" si="4"/>
        <v>-1158</v>
      </c>
    </row>
    <row r="27" spans="1:13" x14ac:dyDescent="0.25">
      <c r="A27">
        <v>3915</v>
      </c>
      <c r="B27" s="1">
        <v>42460</v>
      </c>
      <c r="C27" s="6"/>
      <c r="D27" s="6">
        <v>507</v>
      </c>
      <c r="E27" s="6">
        <v>15286</v>
      </c>
      <c r="F27" s="6">
        <f>270+10</f>
        <v>280</v>
      </c>
      <c r="G27" s="6">
        <f>1024+559+447+854+510+538+267</f>
        <v>4199</v>
      </c>
      <c r="H27" s="7">
        <f t="shared" si="1"/>
        <v>10807</v>
      </c>
      <c r="I27" s="6">
        <v>18125</v>
      </c>
      <c r="J27" s="6">
        <v>2991</v>
      </c>
      <c r="K27" s="6">
        <f t="shared" si="2"/>
        <v>15134</v>
      </c>
      <c r="L27" s="6">
        <f t="shared" si="3"/>
        <v>30420</v>
      </c>
      <c r="M27" s="6">
        <f t="shared" si="4"/>
        <v>-1328</v>
      </c>
    </row>
    <row r="28" spans="1:13" x14ac:dyDescent="0.25">
      <c r="A28">
        <v>4293</v>
      </c>
      <c r="B28" s="1">
        <v>42490</v>
      </c>
      <c r="C28" s="6"/>
      <c r="D28" s="6">
        <v>381</v>
      </c>
      <c r="E28" s="6">
        <v>14705</v>
      </c>
      <c r="F28">
        <f>254+12</f>
        <v>266</v>
      </c>
      <c r="G28" s="6">
        <f>526+505+550+809+527+1060</f>
        <v>3977</v>
      </c>
      <c r="H28" s="7">
        <f t="shared" si="1"/>
        <v>10462</v>
      </c>
      <c r="I28" s="6">
        <v>18241</v>
      </c>
      <c r="J28" s="6">
        <v>3076</v>
      </c>
      <c r="K28" s="6">
        <f t="shared" si="2"/>
        <v>15165</v>
      </c>
      <c r="L28" s="6">
        <f t="shared" si="3"/>
        <v>29870</v>
      </c>
      <c r="M28" s="6">
        <f t="shared" si="4"/>
        <v>-550</v>
      </c>
    </row>
    <row r="29" spans="1:13" x14ac:dyDescent="0.25">
      <c r="A29">
        <v>4734</v>
      </c>
      <c r="B29" s="1">
        <v>42521</v>
      </c>
      <c r="C29" s="6">
        <v>21556</v>
      </c>
      <c r="D29" s="6">
        <v>346</v>
      </c>
      <c r="E29" s="6">
        <v>13304</v>
      </c>
      <c r="F29">
        <f>197+7</f>
        <v>204</v>
      </c>
      <c r="G29" s="6">
        <f>440+467+412+560+336+911</f>
        <v>3126</v>
      </c>
      <c r="H29" s="7">
        <f t="shared" si="1"/>
        <v>9974</v>
      </c>
      <c r="I29" s="6">
        <v>19636</v>
      </c>
      <c r="J29" s="6">
        <v>3396</v>
      </c>
      <c r="K29" s="6">
        <f t="shared" si="2"/>
        <v>16240</v>
      </c>
      <c r="L29" s="6">
        <f>I29-J29+E29</f>
        <v>29544</v>
      </c>
      <c r="M29" s="6">
        <f t="shared" si="4"/>
        <v>-326</v>
      </c>
    </row>
    <row r="30" spans="1:13" x14ac:dyDescent="0.25">
      <c r="A30">
        <v>5124</v>
      </c>
      <c r="B30" s="1">
        <v>42551</v>
      </c>
      <c r="C30" s="6">
        <v>22431</v>
      </c>
      <c r="D30" s="6">
        <v>378</v>
      </c>
      <c r="E30" s="6">
        <v>11980</v>
      </c>
      <c r="F30">
        <v>122</v>
      </c>
      <c r="G30" s="6">
        <f>388+498+374+526+333+694</f>
        <v>2813</v>
      </c>
      <c r="H30" s="7">
        <f t="shared" si="1"/>
        <v>9045</v>
      </c>
      <c r="I30" s="6">
        <v>20279</v>
      </c>
      <c r="J30" s="6">
        <v>3151</v>
      </c>
      <c r="K30" s="6">
        <f t="shared" si="2"/>
        <v>17128</v>
      </c>
      <c r="L30" s="6">
        <f>I30-J30+E30</f>
        <v>29108</v>
      </c>
      <c r="M30" s="6">
        <f t="shared" si="4"/>
        <v>-436</v>
      </c>
    </row>
    <row r="31" spans="1:13" x14ac:dyDescent="0.25">
      <c r="A31">
        <v>5453</v>
      </c>
      <c r="B31" s="1">
        <v>42582</v>
      </c>
      <c r="C31" s="6"/>
      <c r="D31" s="6">
        <v>304</v>
      </c>
      <c r="E31" s="6">
        <v>11079</v>
      </c>
      <c r="F31">
        <v>83</v>
      </c>
      <c r="G31" s="6">
        <f>355+439+403+531+324</f>
        <v>2052</v>
      </c>
      <c r="H31" s="7">
        <f t="shared" si="1"/>
        <v>8944</v>
      </c>
      <c r="I31" s="6">
        <v>21253</v>
      </c>
      <c r="J31" s="6">
        <v>3350</v>
      </c>
      <c r="K31" s="6">
        <f t="shared" si="2"/>
        <v>17903</v>
      </c>
      <c r="L31" s="6">
        <f>I31-J31+E31</f>
        <v>28982</v>
      </c>
      <c r="M31" s="6">
        <f t="shared" si="4"/>
        <v>-126</v>
      </c>
    </row>
    <row r="32" spans="1:13" x14ac:dyDescent="0.25">
      <c r="A32">
        <v>5812</v>
      </c>
      <c r="B32" s="1">
        <v>42612</v>
      </c>
      <c r="D32" s="6">
        <v>308</v>
      </c>
      <c r="E32" s="6">
        <v>10138</v>
      </c>
      <c r="G32" s="6">
        <f>345+398+421+500+303</f>
        <v>1967</v>
      </c>
      <c r="H32" s="7">
        <f t="shared" si="1"/>
        <v>8171</v>
      </c>
      <c r="I32" s="6">
        <v>22338</v>
      </c>
      <c r="J32" s="6">
        <v>3269</v>
      </c>
      <c r="K32" s="6">
        <f>I32-J32</f>
        <v>19069</v>
      </c>
      <c r="L32" s="6">
        <f>I32-J32+E32</f>
        <v>29207</v>
      </c>
      <c r="M32" s="6">
        <f t="shared" si="4"/>
        <v>225</v>
      </c>
    </row>
    <row r="33" spans="1:13" x14ac:dyDescent="0.25">
      <c r="A33">
        <v>6544</v>
      </c>
      <c r="B33" s="14">
        <v>42674</v>
      </c>
      <c r="D33" s="6">
        <v>278</v>
      </c>
      <c r="E33" s="6">
        <v>9428</v>
      </c>
      <c r="F33" s="6"/>
      <c r="G33" s="6">
        <f>309+361+318+542+264</f>
        <v>1794</v>
      </c>
      <c r="H33" s="7">
        <f t="shared" si="1"/>
        <v>7634</v>
      </c>
      <c r="I33" s="15">
        <f>I32+(G32-G33+D33)</f>
        <v>22789</v>
      </c>
      <c r="J33" s="15">
        <f>J32</f>
        <v>3269</v>
      </c>
      <c r="K33" s="6">
        <f t="shared" ref="K33:K34" si="5">I33-J33</f>
        <v>19520</v>
      </c>
      <c r="L33" s="15">
        <f t="shared" ref="L33:L34" si="6">I33-J33+E33</f>
        <v>28948</v>
      </c>
      <c r="M33" s="6">
        <f t="shared" ref="M33:M34" si="7">L33-L32</f>
        <v>-259</v>
      </c>
    </row>
    <row r="34" spans="1:13" x14ac:dyDescent="0.25">
      <c r="A34">
        <v>7162</v>
      </c>
      <c r="B34" s="1">
        <v>42704</v>
      </c>
      <c r="D34" s="6">
        <v>357</v>
      </c>
      <c r="E34" s="6">
        <f>8746+145+63+25</f>
        <v>8979</v>
      </c>
      <c r="G34" s="6">
        <f>303+329+285+467+218</f>
        <v>1602</v>
      </c>
      <c r="H34" s="7">
        <f t="shared" si="1"/>
        <v>7377</v>
      </c>
      <c r="I34" s="6">
        <v>23257</v>
      </c>
      <c r="J34" s="6">
        <v>3445</v>
      </c>
      <c r="K34" s="6">
        <f t="shared" si="5"/>
        <v>19812</v>
      </c>
      <c r="L34" s="6">
        <f t="shared" si="6"/>
        <v>28791</v>
      </c>
      <c r="M34" s="6">
        <f t="shared" si="7"/>
        <v>-157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 Unterbringung</vt:lpstr>
      <vt:lpstr>Grafik DRS</vt:lpstr>
    </vt:vector>
  </TitlesOfParts>
  <Company>DAK-Gesundheit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BINF</dc:creator>
  <cp:lastModifiedBy>u758425</cp:lastModifiedBy>
  <dcterms:created xsi:type="dcterms:W3CDTF">2016-04-13T07:46:29Z</dcterms:created>
  <dcterms:modified xsi:type="dcterms:W3CDTF">2016-12-22T12:33:18Z</dcterms:modified>
</cp:coreProperties>
</file>