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205"/>
  </bookViews>
  <sheets>
    <sheet name="Datengrundlagen" sheetId="1" r:id="rId1"/>
    <sheet name="Verteilungsfaktor Vorschlag" sheetId="10" r:id="rId2"/>
    <sheet name="Stadtteilprofile 2015" sheetId="8" r:id="rId3"/>
    <sheet name="Hamburg Stadtteile" sheetId="9" r:id="rId4"/>
    <sheet name="Infrastruktur Bewertung" sheetId="11" r:id="rId5"/>
  </sheets>
  <definedNames>
    <definedName name="_xlnm.Print_Area" localSheetId="0">Datengrundlagen!$A$1:$AO$117</definedName>
  </definedNames>
  <calcPr calcId="152511" iterateCount="10" iterateDelta="1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5" i="10"/>
  <c r="D106"/>
  <c r="D107"/>
  <c r="D108"/>
  <c r="D109"/>
  <c r="D110"/>
  <c r="D104"/>
  <c r="D112"/>
  <c r="C105"/>
  <c r="C106"/>
  <c r="C107"/>
  <c r="C108"/>
  <c r="C109"/>
  <c r="C110"/>
  <c r="C104"/>
  <c r="C112"/>
  <c r="AB110" i="1"/>
  <c r="AB109"/>
  <c r="AB108"/>
  <c r="AB107"/>
  <c r="AB106"/>
  <c r="AB105"/>
  <c r="AB104"/>
  <c r="AB112"/>
  <c r="I7"/>
  <c r="I13"/>
  <c r="I15"/>
  <c r="I11"/>
  <c r="I6"/>
  <c r="I17"/>
  <c r="I12"/>
  <c r="I8"/>
  <c r="I9"/>
  <c r="I4"/>
  <c r="I14"/>
  <c r="I10"/>
  <c r="I5"/>
  <c r="I16"/>
  <c r="I104"/>
  <c r="I20"/>
  <c r="I21"/>
  <c r="I18"/>
  <c r="I23"/>
  <c r="I27"/>
  <c r="I28"/>
  <c r="I19"/>
  <c r="I25"/>
  <c r="I22"/>
  <c r="I31"/>
  <c r="I29"/>
  <c r="I30"/>
  <c r="I24"/>
  <c r="I26"/>
  <c r="I105"/>
  <c r="I37"/>
  <c r="I39"/>
  <c r="I40"/>
  <c r="I38"/>
  <c r="I32"/>
  <c r="I36"/>
  <c r="I34"/>
  <c r="I33"/>
  <c r="I35"/>
  <c r="I106"/>
  <c r="I62"/>
  <c r="I66"/>
  <c r="I67"/>
  <c r="I63"/>
  <c r="I57"/>
  <c r="I69"/>
  <c r="I68"/>
  <c r="I61"/>
  <c r="I65"/>
  <c r="I59"/>
  <c r="I58"/>
  <c r="I64"/>
  <c r="I60"/>
  <c r="I107"/>
  <c r="I83"/>
  <c r="I70"/>
  <c r="I80"/>
  <c r="I79"/>
  <c r="I77"/>
  <c r="I82"/>
  <c r="I81"/>
  <c r="I78"/>
  <c r="I72"/>
  <c r="I75"/>
  <c r="I74"/>
  <c r="I71"/>
  <c r="I73"/>
  <c r="I84"/>
  <c r="I76"/>
  <c r="I108"/>
  <c r="I44"/>
  <c r="I45"/>
  <c r="I47"/>
  <c r="I55"/>
  <c r="I56"/>
  <c r="I52"/>
  <c r="I50"/>
  <c r="I54"/>
  <c r="I51"/>
  <c r="I49"/>
  <c r="I42"/>
  <c r="I41"/>
  <c r="I46"/>
  <c r="I48"/>
  <c r="I43"/>
  <c r="I53"/>
  <c r="I109"/>
  <c r="I94"/>
  <c r="I99"/>
  <c r="I102"/>
  <c r="I92"/>
  <c r="I101"/>
  <c r="I87"/>
  <c r="I85"/>
  <c r="I96"/>
  <c r="I95"/>
  <c r="I90"/>
  <c r="I93"/>
  <c r="I89"/>
  <c r="I98"/>
  <c r="I100"/>
  <c r="I86"/>
  <c r="I91"/>
  <c r="I97"/>
  <c r="I88"/>
  <c r="I110"/>
  <c r="I112"/>
  <c r="Q94"/>
  <c r="AI94"/>
  <c r="Q44"/>
  <c r="AI44"/>
  <c r="Q7"/>
  <c r="AI7"/>
  <c r="Q13"/>
  <c r="AI13"/>
  <c r="Q99"/>
  <c r="AI99"/>
  <c r="Q15"/>
  <c r="AI15"/>
  <c r="Q11"/>
  <c r="AI11"/>
  <c r="Q102"/>
  <c r="AI102"/>
  <c r="Q37"/>
  <c r="AI37"/>
  <c r="Q20"/>
  <c r="AI20"/>
  <c r="Q6"/>
  <c r="AI6"/>
  <c r="Q21"/>
  <c r="AI21"/>
  <c r="Q62"/>
  <c r="AI62"/>
  <c r="Q66"/>
  <c r="AI66"/>
  <c r="Q92"/>
  <c r="AI92"/>
  <c r="Q101"/>
  <c r="AI101"/>
  <c r="Q18"/>
  <c r="AI18"/>
  <c r="Q23"/>
  <c r="AI23"/>
  <c r="Q83"/>
  <c r="AI83"/>
  <c r="Q87"/>
  <c r="AI87"/>
  <c r="Q70"/>
  <c r="AI70"/>
  <c r="Q45"/>
  <c r="AI45"/>
  <c r="Q67"/>
  <c r="AI67"/>
  <c r="Q63"/>
  <c r="AI63"/>
  <c r="Q80"/>
  <c r="AI80"/>
  <c r="Q85"/>
  <c r="AI85"/>
  <c r="Q27"/>
  <c r="AI27"/>
  <c r="Q28"/>
  <c r="AI28"/>
  <c r="Q96"/>
  <c r="AI96"/>
  <c r="Q19"/>
  <c r="AI19"/>
  <c r="Q47"/>
  <c r="AI47"/>
  <c r="Q79"/>
  <c r="AI79"/>
  <c r="Q77"/>
  <c r="AI77"/>
  <c r="Q82"/>
  <c r="AI82"/>
  <c r="Q17"/>
  <c r="AI17"/>
  <c r="Q25"/>
  <c r="AI25"/>
  <c r="Q95"/>
  <c r="AI95"/>
  <c r="Q22"/>
  <c r="AI22"/>
  <c r="Q81"/>
  <c r="AI81"/>
  <c r="Q12"/>
  <c r="AI12"/>
  <c r="Q78"/>
  <c r="AI78"/>
  <c r="Q55"/>
  <c r="AI55"/>
  <c r="Q39"/>
  <c r="AI39"/>
  <c r="Q40"/>
  <c r="AI40"/>
  <c r="Q31"/>
  <c r="AI31"/>
  <c r="Q29"/>
  <c r="AI29"/>
  <c r="Q57"/>
  <c r="AI57"/>
  <c r="Q90"/>
  <c r="AI90"/>
  <c r="Q56"/>
  <c r="AI56"/>
  <c r="Q30"/>
  <c r="AI30"/>
  <c r="Q72"/>
  <c r="AI72"/>
  <c r="Q75"/>
  <c r="AI75"/>
  <c r="Q38"/>
  <c r="AI38"/>
  <c r="Q8"/>
  <c r="AI8"/>
  <c r="Q52"/>
  <c r="AI52"/>
  <c r="Q93"/>
  <c r="AI93"/>
  <c r="Q74"/>
  <c r="AI74"/>
  <c r="Q89"/>
  <c r="AI89"/>
  <c r="Q32"/>
  <c r="AI32"/>
  <c r="Q50"/>
  <c r="AI50"/>
  <c r="Q9"/>
  <c r="AI9"/>
  <c r="Q54"/>
  <c r="AI54"/>
  <c r="Q71"/>
  <c r="AI71"/>
  <c r="Q51"/>
  <c r="AI51"/>
  <c r="Q98"/>
  <c r="AI98"/>
  <c r="Q24"/>
  <c r="AI24"/>
  <c r="Q100"/>
  <c r="AI100"/>
  <c r="Q69"/>
  <c r="AI69"/>
  <c r="Q86"/>
  <c r="AI86"/>
  <c r="Q49"/>
  <c r="AI49"/>
  <c r="Q36"/>
  <c r="AI36"/>
  <c r="Q42"/>
  <c r="AI42"/>
  <c r="Q73"/>
  <c r="AI73"/>
  <c r="Q41"/>
  <c r="AI41"/>
  <c r="Q68"/>
  <c r="AI68"/>
  <c r="Q61"/>
  <c r="AI61"/>
  <c r="Q84"/>
  <c r="AI84"/>
  <c r="Q26"/>
  <c r="AI26"/>
  <c r="Q91"/>
  <c r="AI91"/>
  <c r="Q76"/>
  <c r="AI76"/>
  <c r="Q65"/>
  <c r="AI65"/>
  <c r="Q34"/>
  <c r="AI34"/>
  <c r="Q46"/>
  <c r="AI46"/>
  <c r="Q48"/>
  <c r="AI48"/>
  <c r="Q59"/>
  <c r="AI59"/>
  <c r="Q4"/>
  <c r="AI4"/>
  <c r="Q43"/>
  <c r="AI43"/>
  <c r="Q53"/>
  <c r="AI53"/>
  <c r="Q14"/>
  <c r="AI14"/>
  <c r="Q10"/>
  <c r="AI10"/>
  <c r="Q58"/>
  <c r="AI58"/>
  <c r="Q97"/>
  <c r="AI97"/>
  <c r="Q5"/>
  <c r="AI5"/>
  <c r="Q64"/>
  <c r="AI64"/>
  <c r="Q88"/>
  <c r="AI88"/>
  <c r="Q33"/>
  <c r="AI33"/>
  <c r="Q16"/>
  <c r="AI16"/>
  <c r="Q35"/>
  <c r="AI35"/>
  <c r="Q60"/>
  <c r="AI60"/>
  <c r="AI1"/>
  <c r="Z94"/>
  <c r="J94"/>
  <c r="AA94"/>
  <c r="X94"/>
  <c r="Y94"/>
  <c r="AC94"/>
  <c r="AD94"/>
  <c r="AJ94"/>
  <c r="Z44"/>
  <c r="J44"/>
  <c r="AA44"/>
  <c r="X44"/>
  <c r="Y44"/>
  <c r="AC44"/>
  <c r="AD44"/>
  <c r="AJ44"/>
  <c r="Z7"/>
  <c r="J7"/>
  <c r="AA7"/>
  <c r="X7"/>
  <c r="Y7"/>
  <c r="AC7"/>
  <c r="AD7"/>
  <c r="AJ7"/>
  <c r="Z13"/>
  <c r="J13"/>
  <c r="AA13"/>
  <c r="X13"/>
  <c r="Y13"/>
  <c r="AC13"/>
  <c r="AD13"/>
  <c r="AJ13"/>
  <c r="Z99"/>
  <c r="J99"/>
  <c r="AA99"/>
  <c r="X99"/>
  <c r="Y99"/>
  <c r="AC99"/>
  <c r="AD99"/>
  <c r="AJ99"/>
  <c r="Z15"/>
  <c r="J15"/>
  <c r="AA15"/>
  <c r="X15"/>
  <c r="Y15"/>
  <c r="AC15"/>
  <c r="AD15"/>
  <c r="AJ15"/>
  <c r="Z11"/>
  <c r="J11"/>
  <c r="AA11"/>
  <c r="X11"/>
  <c r="Y11"/>
  <c r="AC11"/>
  <c r="AD11"/>
  <c r="AJ11"/>
  <c r="Z102"/>
  <c r="J102"/>
  <c r="AA102"/>
  <c r="X102"/>
  <c r="Y102"/>
  <c r="AC102"/>
  <c r="AD102"/>
  <c r="AJ102"/>
  <c r="Z37"/>
  <c r="J37"/>
  <c r="AA37"/>
  <c r="X37"/>
  <c r="Y37"/>
  <c r="AC37"/>
  <c r="AD37"/>
  <c r="AJ37"/>
  <c r="Z20"/>
  <c r="J20"/>
  <c r="AA20"/>
  <c r="X20"/>
  <c r="Y20"/>
  <c r="AC20"/>
  <c r="AD20"/>
  <c r="AJ20"/>
  <c r="Z6"/>
  <c r="J6"/>
  <c r="AA6"/>
  <c r="X6"/>
  <c r="Y6"/>
  <c r="AC6"/>
  <c r="AD6"/>
  <c r="AJ6"/>
  <c r="Z21"/>
  <c r="J21"/>
  <c r="AA21"/>
  <c r="X21"/>
  <c r="Y21"/>
  <c r="AC21"/>
  <c r="AD21"/>
  <c r="AJ21"/>
  <c r="Z62"/>
  <c r="J62"/>
  <c r="AA62"/>
  <c r="X62"/>
  <c r="Y62"/>
  <c r="AC62"/>
  <c r="AD62"/>
  <c r="AJ62"/>
  <c r="Z66"/>
  <c r="J66"/>
  <c r="AA66"/>
  <c r="X66"/>
  <c r="Y66"/>
  <c r="AC66"/>
  <c r="AD66"/>
  <c r="AJ66"/>
  <c r="Z92"/>
  <c r="J92"/>
  <c r="AA92"/>
  <c r="X92"/>
  <c r="Y92"/>
  <c r="AC92"/>
  <c r="AD92"/>
  <c r="AJ92"/>
  <c r="Z101"/>
  <c r="J101"/>
  <c r="AA101"/>
  <c r="X101"/>
  <c r="Y101"/>
  <c r="AC101"/>
  <c r="AD101"/>
  <c r="AJ101"/>
  <c r="Z18"/>
  <c r="AA18"/>
  <c r="X18"/>
  <c r="J18"/>
  <c r="Y18"/>
  <c r="AC18"/>
  <c r="AD18"/>
  <c r="AJ18"/>
  <c r="Z23"/>
  <c r="J23"/>
  <c r="AA23"/>
  <c r="X23"/>
  <c r="Y23"/>
  <c r="AC23"/>
  <c r="AD23"/>
  <c r="AJ23"/>
  <c r="Z83"/>
  <c r="J83"/>
  <c r="AA83"/>
  <c r="X83"/>
  <c r="Y83"/>
  <c r="AC83"/>
  <c r="AD83"/>
  <c r="AJ83"/>
  <c r="Z87"/>
  <c r="J87"/>
  <c r="AA87"/>
  <c r="X87"/>
  <c r="Y87"/>
  <c r="AC87"/>
  <c r="AD87"/>
  <c r="AJ87"/>
  <c r="Z70"/>
  <c r="J70"/>
  <c r="AA70"/>
  <c r="X70"/>
  <c r="Y70"/>
  <c r="AC70"/>
  <c r="AD70"/>
  <c r="AJ70"/>
  <c r="Z45"/>
  <c r="AA45"/>
  <c r="X45"/>
  <c r="J45"/>
  <c r="Y45"/>
  <c r="AC45"/>
  <c r="AD45"/>
  <c r="AJ45"/>
  <c r="Z67"/>
  <c r="J67"/>
  <c r="AA67"/>
  <c r="X67"/>
  <c r="Y67"/>
  <c r="AC67"/>
  <c r="AD67"/>
  <c r="AJ67"/>
  <c r="Z63"/>
  <c r="J63"/>
  <c r="AA63"/>
  <c r="X63"/>
  <c r="Y63"/>
  <c r="AC63"/>
  <c r="AD63"/>
  <c r="AJ63"/>
  <c r="Z80"/>
  <c r="J80"/>
  <c r="AA80"/>
  <c r="X80"/>
  <c r="Y80"/>
  <c r="AC80"/>
  <c r="AD80"/>
  <c r="AJ80"/>
  <c r="Z85"/>
  <c r="J85"/>
  <c r="AA85"/>
  <c r="X85"/>
  <c r="Y85"/>
  <c r="AC85"/>
  <c r="AD85"/>
  <c r="AJ85"/>
  <c r="Z27"/>
  <c r="AA27"/>
  <c r="X27"/>
  <c r="J27"/>
  <c r="Y27"/>
  <c r="AC27"/>
  <c r="AD27"/>
  <c r="AJ27"/>
  <c r="Z28"/>
  <c r="J28"/>
  <c r="AA28"/>
  <c r="X28"/>
  <c r="Y28"/>
  <c r="AC28"/>
  <c r="AD28"/>
  <c r="AJ28"/>
  <c r="Z96"/>
  <c r="J96"/>
  <c r="AA96"/>
  <c r="X96"/>
  <c r="Y96"/>
  <c r="AC96"/>
  <c r="AD96"/>
  <c r="AJ96"/>
  <c r="Z19"/>
  <c r="J19"/>
  <c r="AA19"/>
  <c r="X19"/>
  <c r="Y19"/>
  <c r="AC19"/>
  <c r="AD19"/>
  <c r="AJ19"/>
  <c r="Z47"/>
  <c r="J47"/>
  <c r="AA47"/>
  <c r="X47"/>
  <c r="Y47"/>
  <c r="AC47"/>
  <c r="AD47"/>
  <c r="AJ47"/>
  <c r="Z79"/>
  <c r="J79"/>
  <c r="AA79"/>
  <c r="X79"/>
  <c r="Y79"/>
  <c r="AC79"/>
  <c r="AD79"/>
  <c r="AJ79"/>
  <c r="Z77"/>
  <c r="J77"/>
  <c r="AA77"/>
  <c r="X77"/>
  <c r="Y77"/>
  <c r="AC77"/>
  <c r="AD77"/>
  <c r="AJ77"/>
  <c r="Z82"/>
  <c r="J82"/>
  <c r="AA82"/>
  <c r="X82"/>
  <c r="Y82"/>
  <c r="AC82"/>
  <c r="AD82"/>
  <c r="AJ82"/>
  <c r="Z17"/>
  <c r="J17"/>
  <c r="AA17"/>
  <c r="X17"/>
  <c r="Y17"/>
  <c r="AC17"/>
  <c r="AD17"/>
  <c r="AJ17"/>
  <c r="Z25"/>
  <c r="AA25"/>
  <c r="X25"/>
  <c r="Y25"/>
  <c r="AC25"/>
  <c r="AD25"/>
  <c r="AJ25"/>
  <c r="Z95"/>
  <c r="J95"/>
  <c r="AA95"/>
  <c r="X95"/>
  <c r="Y95"/>
  <c r="AC95"/>
  <c r="AD95"/>
  <c r="AJ95"/>
  <c r="Z22"/>
  <c r="J22"/>
  <c r="AA22"/>
  <c r="X22"/>
  <c r="Y22"/>
  <c r="AC22"/>
  <c r="AD22"/>
  <c r="AJ22"/>
  <c r="Z81"/>
  <c r="J81"/>
  <c r="AA81"/>
  <c r="X81"/>
  <c r="Y81"/>
  <c r="AC81"/>
  <c r="AD81"/>
  <c r="AJ81"/>
  <c r="Z12"/>
  <c r="J12"/>
  <c r="AA12"/>
  <c r="X12"/>
  <c r="Y12"/>
  <c r="AC12"/>
  <c r="AD12"/>
  <c r="AJ12"/>
  <c r="Z78"/>
  <c r="AA78"/>
  <c r="X78"/>
  <c r="J78"/>
  <c r="Y78"/>
  <c r="AC78"/>
  <c r="AD78"/>
  <c r="AJ78"/>
  <c r="Z55"/>
  <c r="J55"/>
  <c r="AA55"/>
  <c r="X55"/>
  <c r="Y55"/>
  <c r="AC55"/>
  <c r="AD55"/>
  <c r="AJ55"/>
  <c r="Z39"/>
  <c r="J39"/>
  <c r="AA39"/>
  <c r="X39"/>
  <c r="Y39"/>
  <c r="AC39"/>
  <c r="AD39"/>
  <c r="AJ39"/>
  <c r="Z40"/>
  <c r="J40"/>
  <c r="AA40"/>
  <c r="X40"/>
  <c r="Y40"/>
  <c r="AC40"/>
  <c r="AD40"/>
  <c r="AJ40"/>
  <c r="Z31"/>
  <c r="AA31"/>
  <c r="X31"/>
  <c r="Y31"/>
  <c r="AC31"/>
  <c r="AD31"/>
  <c r="AJ31"/>
  <c r="Z29"/>
  <c r="AA29"/>
  <c r="X29"/>
  <c r="Y29"/>
  <c r="AC29"/>
  <c r="AD29"/>
  <c r="AJ29"/>
  <c r="Z57"/>
  <c r="J57"/>
  <c r="AA57"/>
  <c r="X57"/>
  <c r="Y57"/>
  <c r="AC57"/>
  <c r="AD57"/>
  <c r="AJ57"/>
  <c r="Z90"/>
  <c r="J90"/>
  <c r="AA90"/>
  <c r="X90"/>
  <c r="Y90"/>
  <c r="AC90"/>
  <c r="AD90"/>
  <c r="AJ90"/>
  <c r="Z56"/>
  <c r="J56"/>
  <c r="AA56"/>
  <c r="X56"/>
  <c r="Y56"/>
  <c r="AC56"/>
  <c r="AD56"/>
  <c r="AJ56"/>
  <c r="Z30"/>
  <c r="AA30"/>
  <c r="X30"/>
  <c r="Y30"/>
  <c r="AC30"/>
  <c r="AD30"/>
  <c r="AJ30"/>
  <c r="Z72"/>
  <c r="AA72"/>
  <c r="X72"/>
  <c r="Y72"/>
  <c r="AC72"/>
  <c r="AD72"/>
  <c r="AJ72"/>
  <c r="Z75"/>
  <c r="J75"/>
  <c r="AA75"/>
  <c r="X75"/>
  <c r="Y75"/>
  <c r="AC75"/>
  <c r="AD75"/>
  <c r="AJ75"/>
  <c r="Z38"/>
  <c r="J38"/>
  <c r="AA38"/>
  <c r="X38"/>
  <c r="Y38"/>
  <c r="AC38"/>
  <c r="AD38"/>
  <c r="AJ38"/>
  <c r="Z8"/>
  <c r="J8"/>
  <c r="AA8"/>
  <c r="X8"/>
  <c r="Y8"/>
  <c r="AC8"/>
  <c r="AD8"/>
  <c r="AJ8"/>
  <c r="Z52"/>
  <c r="J52"/>
  <c r="AA52"/>
  <c r="X52"/>
  <c r="Y52"/>
  <c r="AC52"/>
  <c r="AD52"/>
  <c r="AJ52"/>
  <c r="Z93"/>
  <c r="J93"/>
  <c r="AA93"/>
  <c r="X93"/>
  <c r="Y93"/>
  <c r="AC93"/>
  <c r="AD93"/>
  <c r="AJ93"/>
  <c r="Z74"/>
  <c r="J74"/>
  <c r="AA74"/>
  <c r="X74"/>
  <c r="Y74"/>
  <c r="AC74"/>
  <c r="AD74"/>
  <c r="AJ74"/>
  <c r="Z89"/>
  <c r="J89"/>
  <c r="AA89"/>
  <c r="X89"/>
  <c r="Y89"/>
  <c r="AC89"/>
  <c r="AD89"/>
  <c r="AJ89"/>
  <c r="Z32"/>
  <c r="J32"/>
  <c r="AA32"/>
  <c r="X32"/>
  <c r="Y32"/>
  <c r="AC32"/>
  <c r="AD32"/>
  <c r="AJ32"/>
  <c r="Z50"/>
  <c r="J50"/>
  <c r="AA50"/>
  <c r="X50"/>
  <c r="Y50"/>
  <c r="AC50"/>
  <c r="AD50"/>
  <c r="AJ50"/>
  <c r="Z9"/>
  <c r="J9"/>
  <c r="AA9"/>
  <c r="X9"/>
  <c r="Y9"/>
  <c r="AC9"/>
  <c r="AD9"/>
  <c r="AJ9"/>
  <c r="Z54"/>
  <c r="J54"/>
  <c r="AA54"/>
  <c r="X54"/>
  <c r="Y54"/>
  <c r="AC54"/>
  <c r="AD54"/>
  <c r="AJ54"/>
  <c r="Z71"/>
  <c r="J71"/>
  <c r="AA71"/>
  <c r="X71"/>
  <c r="Y71"/>
  <c r="AC71"/>
  <c r="AD71"/>
  <c r="AJ71"/>
  <c r="Z51"/>
  <c r="J51"/>
  <c r="AA51"/>
  <c r="X51"/>
  <c r="Y51"/>
  <c r="AC51"/>
  <c r="AD51"/>
  <c r="AJ51"/>
  <c r="Z98"/>
  <c r="J98"/>
  <c r="AA98"/>
  <c r="X98"/>
  <c r="Y98"/>
  <c r="AC98"/>
  <c r="AD98"/>
  <c r="AJ98"/>
  <c r="Z24"/>
  <c r="J24"/>
  <c r="AA24"/>
  <c r="X24"/>
  <c r="Y24"/>
  <c r="AC24"/>
  <c r="AD24"/>
  <c r="AJ24"/>
  <c r="Z100"/>
  <c r="J100"/>
  <c r="AA100"/>
  <c r="X100"/>
  <c r="Y100"/>
  <c r="AC100"/>
  <c r="AD100"/>
  <c r="AJ100"/>
  <c r="Z69"/>
  <c r="J69"/>
  <c r="AA69"/>
  <c r="X69"/>
  <c r="Y69"/>
  <c r="AC69"/>
  <c r="AD69"/>
  <c r="AJ69"/>
  <c r="Z86"/>
  <c r="J86"/>
  <c r="AA86"/>
  <c r="X86"/>
  <c r="Y86"/>
  <c r="AC86"/>
  <c r="AD86"/>
  <c r="AJ86"/>
  <c r="Z49"/>
  <c r="AA49"/>
  <c r="X49"/>
  <c r="Y49"/>
  <c r="AC49"/>
  <c r="AD49"/>
  <c r="AJ49"/>
  <c r="Z36"/>
  <c r="J36"/>
  <c r="AA36"/>
  <c r="X36"/>
  <c r="Y36"/>
  <c r="AC36"/>
  <c r="AD36"/>
  <c r="AJ36"/>
  <c r="Z42"/>
  <c r="J42"/>
  <c r="AA42"/>
  <c r="X42"/>
  <c r="Y42"/>
  <c r="AC42"/>
  <c r="AD42"/>
  <c r="AJ42"/>
  <c r="Z73"/>
  <c r="J73"/>
  <c r="AA73"/>
  <c r="X73"/>
  <c r="Y73"/>
  <c r="AC73"/>
  <c r="AD73"/>
  <c r="AJ73"/>
  <c r="Z41"/>
  <c r="AA41"/>
  <c r="X41"/>
  <c r="J41"/>
  <c r="Y41"/>
  <c r="AC41"/>
  <c r="AD41"/>
  <c r="AJ41"/>
  <c r="Z68"/>
  <c r="J68"/>
  <c r="AA68"/>
  <c r="X68"/>
  <c r="Y68"/>
  <c r="AC68"/>
  <c r="AD68"/>
  <c r="AJ68"/>
  <c r="Z61"/>
  <c r="J61"/>
  <c r="AA61"/>
  <c r="X61"/>
  <c r="Y61"/>
  <c r="AC61"/>
  <c r="AD61"/>
  <c r="AJ61"/>
  <c r="Z84"/>
  <c r="J84"/>
  <c r="AA84"/>
  <c r="X84"/>
  <c r="Y84"/>
  <c r="AC84"/>
  <c r="AD84"/>
  <c r="AJ84"/>
  <c r="Z26"/>
  <c r="J26"/>
  <c r="AA26"/>
  <c r="X26"/>
  <c r="Y26"/>
  <c r="AC26"/>
  <c r="AD26"/>
  <c r="AJ26"/>
  <c r="Z91"/>
  <c r="J91"/>
  <c r="AA91"/>
  <c r="X91"/>
  <c r="Y91"/>
  <c r="AC91"/>
  <c r="AD91"/>
  <c r="AJ91"/>
  <c r="Z76"/>
  <c r="AA76"/>
  <c r="X76"/>
  <c r="J76"/>
  <c r="Y76"/>
  <c r="AC76"/>
  <c r="AD76"/>
  <c r="AJ76"/>
  <c r="Z65"/>
  <c r="AA65"/>
  <c r="X65"/>
  <c r="J65"/>
  <c r="Y65"/>
  <c r="AC65"/>
  <c r="AD65"/>
  <c r="AJ65"/>
  <c r="Z34"/>
  <c r="J34"/>
  <c r="AA34"/>
  <c r="X34"/>
  <c r="Y34"/>
  <c r="AC34"/>
  <c r="AD34"/>
  <c r="AJ34"/>
  <c r="Z46"/>
  <c r="J46"/>
  <c r="AA46"/>
  <c r="X46"/>
  <c r="Y46"/>
  <c r="AC46"/>
  <c r="AD46"/>
  <c r="AJ46"/>
  <c r="Z48"/>
  <c r="J48"/>
  <c r="AA48"/>
  <c r="X48"/>
  <c r="Y48"/>
  <c r="AC48"/>
  <c r="AD48"/>
  <c r="AJ48"/>
  <c r="Z59"/>
  <c r="J59"/>
  <c r="AA59"/>
  <c r="X59"/>
  <c r="Y59"/>
  <c r="AC59"/>
  <c r="AD59"/>
  <c r="AJ59"/>
  <c r="Z4"/>
  <c r="J4"/>
  <c r="AA4"/>
  <c r="X4"/>
  <c r="Y4"/>
  <c r="AC4"/>
  <c r="AD4"/>
  <c r="AJ4"/>
  <c r="Z43"/>
  <c r="AA43"/>
  <c r="X43"/>
  <c r="J43"/>
  <c r="Y43"/>
  <c r="AC43"/>
  <c r="AD43"/>
  <c r="AJ43"/>
  <c r="Z53"/>
  <c r="J53"/>
  <c r="AA53"/>
  <c r="X53"/>
  <c r="Y53"/>
  <c r="AC53"/>
  <c r="AD53"/>
  <c r="AJ53"/>
  <c r="Z14"/>
  <c r="J14"/>
  <c r="AA14"/>
  <c r="X14"/>
  <c r="Y14"/>
  <c r="AC14"/>
  <c r="AD14"/>
  <c r="AJ14"/>
  <c r="Z10"/>
  <c r="J10"/>
  <c r="AA10"/>
  <c r="X10"/>
  <c r="Y10"/>
  <c r="AC10"/>
  <c r="AD10"/>
  <c r="AJ10"/>
  <c r="Z58"/>
  <c r="J58"/>
  <c r="AA58"/>
  <c r="X58"/>
  <c r="Y58"/>
  <c r="AC58"/>
  <c r="AD58"/>
  <c r="AJ58"/>
  <c r="Z97"/>
  <c r="J97"/>
  <c r="AA97"/>
  <c r="X97"/>
  <c r="Y97"/>
  <c r="AC97"/>
  <c r="AD97"/>
  <c r="AJ97"/>
  <c r="Z5"/>
  <c r="J5"/>
  <c r="AA5"/>
  <c r="X5"/>
  <c r="Y5"/>
  <c r="AC5"/>
  <c r="AD5"/>
  <c r="AJ5"/>
  <c r="Z64"/>
  <c r="J64"/>
  <c r="AA64"/>
  <c r="X64"/>
  <c r="Y64"/>
  <c r="AC64"/>
  <c r="AD64"/>
  <c r="AJ64"/>
  <c r="Z88"/>
  <c r="J88"/>
  <c r="AA88"/>
  <c r="X88"/>
  <c r="Y88"/>
  <c r="AC88"/>
  <c r="AD88"/>
  <c r="AJ88"/>
  <c r="Z33"/>
  <c r="J33"/>
  <c r="AA33"/>
  <c r="X33"/>
  <c r="Y33"/>
  <c r="AC33"/>
  <c r="AD33"/>
  <c r="AJ33"/>
  <c r="Z16"/>
  <c r="J16"/>
  <c r="AA16"/>
  <c r="X16"/>
  <c r="Y16"/>
  <c r="AC16"/>
  <c r="AD16"/>
  <c r="AJ16"/>
  <c r="Z35"/>
  <c r="J35"/>
  <c r="AA35"/>
  <c r="X35"/>
  <c r="Y35"/>
  <c r="AC35"/>
  <c r="AD35"/>
  <c r="AJ35"/>
  <c r="Z60"/>
  <c r="J60"/>
  <c r="AA60"/>
  <c r="X60"/>
  <c r="Y60"/>
  <c r="AC60"/>
  <c r="AD60"/>
  <c r="AJ60"/>
  <c r="AJ1"/>
  <c r="AH1"/>
  <c r="AA117"/>
  <c r="Y117"/>
  <c r="AD117"/>
  <c r="AJ117"/>
  <c r="AA116"/>
  <c r="Y116"/>
  <c r="AD116"/>
  <c r="AJ116"/>
  <c r="AA115"/>
  <c r="Y115"/>
  <c r="AD115"/>
  <c r="AJ115"/>
  <c r="AA114"/>
  <c r="Y114"/>
  <c r="AD114"/>
  <c r="AJ114"/>
  <c r="AI117"/>
  <c r="AI116"/>
  <c r="AI115"/>
  <c r="AI114"/>
  <c r="H117"/>
  <c r="AH117"/>
  <c r="AK117"/>
  <c r="AL117"/>
  <c r="AM117"/>
  <c r="AN117"/>
  <c r="H116"/>
  <c r="AH116"/>
  <c r="AK116"/>
  <c r="AL116"/>
  <c r="AM116"/>
  <c r="AN116"/>
  <c r="H115"/>
  <c r="AH115"/>
  <c r="AK115"/>
  <c r="AL115"/>
  <c r="AM115"/>
  <c r="AN115"/>
  <c r="H114"/>
  <c r="AH114"/>
  <c r="AK114"/>
  <c r="AL114"/>
  <c r="AM114"/>
  <c r="AN114"/>
  <c r="M117"/>
  <c r="M116"/>
  <c r="M115"/>
  <c r="M114"/>
  <c r="AL112"/>
  <c r="AL110"/>
  <c r="AL109"/>
  <c r="AL108"/>
  <c r="AL107"/>
  <c r="AL106"/>
  <c r="AL105"/>
  <c r="AL104"/>
  <c r="H5"/>
  <c r="AH5"/>
  <c r="AK5"/>
  <c r="AL5"/>
  <c r="AM5"/>
  <c r="H6"/>
  <c r="AH6"/>
  <c r="AK6"/>
  <c r="AL6"/>
  <c r="AM6"/>
  <c r="H7"/>
  <c r="AH7"/>
  <c r="AK7"/>
  <c r="AL7"/>
  <c r="AM7"/>
  <c r="H8"/>
  <c r="AH8"/>
  <c r="AK8"/>
  <c r="AL8"/>
  <c r="AM8"/>
  <c r="H9"/>
  <c r="AH9"/>
  <c r="AK9"/>
  <c r="AL9"/>
  <c r="AM9"/>
  <c r="H10"/>
  <c r="AH10"/>
  <c r="AK10"/>
  <c r="AL10"/>
  <c r="AM10"/>
  <c r="H11"/>
  <c r="AH11"/>
  <c r="AK11"/>
  <c r="AL11"/>
  <c r="AM11"/>
  <c r="H12"/>
  <c r="AH12"/>
  <c r="AK12"/>
  <c r="AL12"/>
  <c r="AM12"/>
  <c r="H13"/>
  <c r="AH13"/>
  <c r="AK13"/>
  <c r="AL13"/>
  <c r="AM13"/>
  <c r="H14"/>
  <c r="AH14"/>
  <c r="AK14"/>
  <c r="AL14"/>
  <c r="AM14"/>
  <c r="H15"/>
  <c r="AH15"/>
  <c r="AK15"/>
  <c r="AL15"/>
  <c r="AM15"/>
  <c r="H16"/>
  <c r="AH16"/>
  <c r="AK16"/>
  <c r="AL16"/>
  <c r="AM16"/>
  <c r="H17"/>
  <c r="AH17"/>
  <c r="AK17"/>
  <c r="AL17"/>
  <c r="AM17"/>
  <c r="H18"/>
  <c r="AH18"/>
  <c r="AK18"/>
  <c r="AL18"/>
  <c r="AM18"/>
  <c r="H19"/>
  <c r="AH19"/>
  <c r="AK19"/>
  <c r="AL19"/>
  <c r="AM19"/>
  <c r="H20"/>
  <c r="AH20"/>
  <c r="AK20"/>
  <c r="AL20"/>
  <c r="AM20"/>
  <c r="H21"/>
  <c r="AH21"/>
  <c r="AK21"/>
  <c r="AL21"/>
  <c r="AM21"/>
  <c r="H22"/>
  <c r="AH22"/>
  <c r="AK22"/>
  <c r="AL22"/>
  <c r="AM22"/>
  <c r="H23"/>
  <c r="AH23"/>
  <c r="AK23"/>
  <c r="AL23"/>
  <c r="AM23"/>
  <c r="H24"/>
  <c r="AH24"/>
  <c r="AK24"/>
  <c r="AL24"/>
  <c r="AM24"/>
  <c r="H25"/>
  <c r="AH25"/>
  <c r="AK25"/>
  <c r="AL25"/>
  <c r="AM25"/>
  <c r="H26"/>
  <c r="AH26"/>
  <c r="AK26"/>
  <c r="AL26"/>
  <c r="AM26"/>
  <c r="H27"/>
  <c r="AH27"/>
  <c r="AK27"/>
  <c r="AL27"/>
  <c r="AM27"/>
  <c r="H28"/>
  <c r="AH28"/>
  <c r="AK28"/>
  <c r="AL28"/>
  <c r="AM28"/>
  <c r="H29"/>
  <c r="AH29"/>
  <c r="AK29"/>
  <c r="AL29"/>
  <c r="AM29"/>
  <c r="H30"/>
  <c r="AH30"/>
  <c r="AK30"/>
  <c r="AL30"/>
  <c r="AM30"/>
  <c r="H31"/>
  <c r="AH31"/>
  <c r="AK31"/>
  <c r="AL31"/>
  <c r="AM31"/>
  <c r="H32"/>
  <c r="AH32"/>
  <c r="AK32"/>
  <c r="AL32"/>
  <c r="AM32"/>
  <c r="H33"/>
  <c r="AH33"/>
  <c r="AK33"/>
  <c r="AL33"/>
  <c r="AM33"/>
  <c r="H34"/>
  <c r="AH34"/>
  <c r="AK34"/>
  <c r="AL34"/>
  <c r="AM34"/>
  <c r="H35"/>
  <c r="AH35"/>
  <c r="AK35"/>
  <c r="AL35"/>
  <c r="AM35"/>
  <c r="H36"/>
  <c r="AH36"/>
  <c r="AK36"/>
  <c r="AL36"/>
  <c r="AM36"/>
  <c r="H37"/>
  <c r="AH37"/>
  <c r="AK37"/>
  <c r="AL37"/>
  <c r="AM37"/>
  <c r="H38"/>
  <c r="AH38"/>
  <c r="AK38"/>
  <c r="AL38"/>
  <c r="AM38"/>
  <c r="H39"/>
  <c r="AH39"/>
  <c r="AK39"/>
  <c r="AL39"/>
  <c r="AM39"/>
  <c r="H40"/>
  <c r="AH40"/>
  <c r="AK40"/>
  <c r="AL40"/>
  <c r="AM40"/>
  <c r="H41"/>
  <c r="AH41"/>
  <c r="AK41"/>
  <c r="AL41"/>
  <c r="AM41"/>
  <c r="H42"/>
  <c r="AH42"/>
  <c r="AK42"/>
  <c r="AL42"/>
  <c r="AM42"/>
  <c r="H43"/>
  <c r="AH43"/>
  <c r="AK43"/>
  <c r="AL43"/>
  <c r="AM43"/>
  <c r="H44"/>
  <c r="AH44"/>
  <c r="AK44"/>
  <c r="AL44"/>
  <c r="AM44"/>
  <c r="H45"/>
  <c r="AH45"/>
  <c r="AK45"/>
  <c r="AL45"/>
  <c r="AM45"/>
  <c r="H46"/>
  <c r="AH46"/>
  <c r="AK46"/>
  <c r="AL46"/>
  <c r="AM46"/>
  <c r="H47"/>
  <c r="AH47"/>
  <c r="AK47"/>
  <c r="AL47"/>
  <c r="AM47"/>
  <c r="H48"/>
  <c r="AH48"/>
  <c r="AK48"/>
  <c r="AL48"/>
  <c r="AM48"/>
  <c r="H49"/>
  <c r="AH49"/>
  <c r="AK49"/>
  <c r="AL49"/>
  <c r="AM49"/>
  <c r="H50"/>
  <c r="AH50"/>
  <c r="AK50"/>
  <c r="AL50"/>
  <c r="AM50"/>
  <c r="H51"/>
  <c r="AH51"/>
  <c r="AK51"/>
  <c r="AL51"/>
  <c r="AM51"/>
  <c r="H52"/>
  <c r="AH52"/>
  <c r="AK52"/>
  <c r="AL52"/>
  <c r="AM52"/>
  <c r="H53"/>
  <c r="AH53"/>
  <c r="AK53"/>
  <c r="AL53"/>
  <c r="AM53"/>
  <c r="H54"/>
  <c r="AH54"/>
  <c r="AK54"/>
  <c r="AL54"/>
  <c r="AM54"/>
  <c r="H55"/>
  <c r="AH55"/>
  <c r="AK55"/>
  <c r="AL55"/>
  <c r="AM55"/>
  <c r="H56"/>
  <c r="AH56"/>
  <c r="AK56"/>
  <c r="AL56"/>
  <c r="AM56"/>
  <c r="H57"/>
  <c r="AH57"/>
  <c r="AK57"/>
  <c r="AL57"/>
  <c r="AM57"/>
  <c r="H58"/>
  <c r="AH58"/>
  <c r="AK58"/>
  <c r="AL58"/>
  <c r="AM58"/>
  <c r="H59"/>
  <c r="AH59"/>
  <c r="AK59"/>
  <c r="AL59"/>
  <c r="AM59"/>
  <c r="H60"/>
  <c r="AH60"/>
  <c r="AK60"/>
  <c r="AL60"/>
  <c r="AM60"/>
  <c r="H61"/>
  <c r="AH61"/>
  <c r="AK61"/>
  <c r="AL61"/>
  <c r="AM61"/>
  <c r="H62"/>
  <c r="AH62"/>
  <c r="AK62"/>
  <c r="AL62"/>
  <c r="AM62"/>
  <c r="H63"/>
  <c r="AH63"/>
  <c r="AK63"/>
  <c r="AL63"/>
  <c r="AM63"/>
  <c r="H64"/>
  <c r="AH64"/>
  <c r="AK64"/>
  <c r="AL64"/>
  <c r="AM64"/>
  <c r="H65"/>
  <c r="AH65"/>
  <c r="AK65"/>
  <c r="AL65"/>
  <c r="AM65"/>
  <c r="H66"/>
  <c r="AH66"/>
  <c r="AK66"/>
  <c r="AL66"/>
  <c r="AM66"/>
  <c r="H67"/>
  <c r="AH67"/>
  <c r="AK67"/>
  <c r="AL67"/>
  <c r="AM67"/>
  <c r="H68"/>
  <c r="AH68"/>
  <c r="AK68"/>
  <c r="AL68"/>
  <c r="AM68"/>
  <c r="H69"/>
  <c r="AH69"/>
  <c r="AK69"/>
  <c r="AL69"/>
  <c r="AM69"/>
  <c r="H70"/>
  <c r="AH70"/>
  <c r="AK70"/>
  <c r="AL70"/>
  <c r="AM70"/>
  <c r="H71"/>
  <c r="AH71"/>
  <c r="AK71"/>
  <c r="AL71"/>
  <c r="AM71"/>
  <c r="H72"/>
  <c r="AH72"/>
  <c r="AK72"/>
  <c r="AL72"/>
  <c r="AM72"/>
  <c r="H73"/>
  <c r="AH73"/>
  <c r="AK73"/>
  <c r="AL73"/>
  <c r="AM73"/>
  <c r="H74"/>
  <c r="AH74"/>
  <c r="AK74"/>
  <c r="AL74"/>
  <c r="AM74"/>
  <c r="H75"/>
  <c r="AH75"/>
  <c r="AK75"/>
  <c r="AL75"/>
  <c r="AM75"/>
  <c r="H76"/>
  <c r="AH76"/>
  <c r="AK76"/>
  <c r="AL76"/>
  <c r="AM76"/>
  <c r="H77"/>
  <c r="AH77"/>
  <c r="AK77"/>
  <c r="AL77"/>
  <c r="AM77"/>
  <c r="H78"/>
  <c r="AH78"/>
  <c r="AK78"/>
  <c r="AL78"/>
  <c r="AM78"/>
  <c r="H79"/>
  <c r="AH79"/>
  <c r="AK79"/>
  <c r="AL79"/>
  <c r="AM79"/>
  <c r="H80"/>
  <c r="AH80"/>
  <c r="AK80"/>
  <c r="AL80"/>
  <c r="AM80"/>
  <c r="H81"/>
  <c r="AH81"/>
  <c r="AK81"/>
  <c r="AL81"/>
  <c r="AM81"/>
  <c r="H82"/>
  <c r="AH82"/>
  <c r="AK82"/>
  <c r="AL82"/>
  <c r="AM82"/>
  <c r="H83"/>
  <c r="AH83"/>
  <c r="AK83"/>
  <c r="AL83"/>
  <c r="AM83"/>
  <c r="H84"/>
  <c r="AH84"/>
  <c r="AK84"/>
  <c r="AL84"/>
  <c r="AM84"/>
  <c r="H85"/>
  <c r="AH85"/>
  <c r="AK85"/>
  <c r="AL85"/>
  <c r="AM85"/>
  <c r="H86"/>
  <c r="AH86"/>
  <c r="AK86"/>
  <c r="AL86"/>
  <c r="AM86"/>
  <c r="H87"/>
  <c r="AH87"/>
  <c r="AK87"/>
  <c r="AL87"/>
  <c r="AM87"/>
  <c r="H88"/>
  <c r="AH88"/>
  <c r="AK88"/>
  <c r="AL88"/>
  <c r="AM88"/>
  <c r="H89"/>
  <c r="AH89"/>
  <c r="AK89"/>
  <c r="AL89"/>
  <c r="AM89"/>
  <c r="H90"/>
  <c r="AH90"/>
  <c r="AK90"/>
  <c r="AL90"/>
  <c r="AM90"/>
  <c r="H91"/>
  <c r="AH91"/>
  <c r="AK91"/>
  <c r="AL91"/>
  <c r="AM91"/>
  <c r="H92"/>
  <c r="AH92"/>
  <c r="AK92"/>
  <c r="AL92"/>
  <c r="AM92"/>
  <c r="H93"/>
  <c r="AH93"/>
  <c r="AK93"/>
  <c r="AL93"/>
  <c r="AM93"/>
  <c r="H94"/>
  <c r="AH94"/>
  <c r="AK94"/>
  <c r="AL94"/>
  <c r="AM94"/>
  <c r="H95"/>
  <c r="AH95"/>
  <c r="AK95"/>
  <c r="AL95"/>
  <c r="AM95"/>
  <c r="H96"/>
  <c r="AH96"/>
  <c r="AK96"/>
  <c r="AL96"/>
  <c r="AM96"/>
  <c r="H97"/>
  <c r="AH97"/>
  <c r="AK97"/>
  <c r="AL97"/>
  <c r="AM97"/>
  <c r="H98"/>
  <c r="AH98"/>
  <c r="AK98"/>
  <c r="AL98"/>
  <c r="AM98"/>
  <c r="H99"/>
  <c r="AH99"/>
  <c r="AK99"/>
  <c r="AL99"/>
  <c r="AM99"/>
  <c r="H100"/>
  <c r="AH100"/>
  <c r="AK100"/>
  <c r="AL100"/>
  <c r="AM100"/>
  <c r="H101"/>
  <c r="AH101"/>
  <c r="AK101"/>
  <c r="AL101"/>
  <c r="AM101"/>
  <c r="H102"/>
  <c r="AH102"/>
  <c r="AK102"/>
  <c r="AL102"/>
  <c r="AM102"/>
  <c r="H4"/>
  <c r="AH4"/>
  <c r="AK4"/>
  <c r="AL4"/>
  <c r="AM4"/>
  <c r="G104"/>
  <c r="G105"/>
  <c r="G106"/>
  <c r="G107"/>
  <c r="G108"/>
  <c r="G109"/>
  <c r="G110"/>
  <c r="G112"/>
  <c r="H112"/>
  <c r="H5" i="10"/>
  <c r="I5"/>
  <c r="J5"/>
  <c r="H6"/>
  <c r="I6"/>
  <c r="J6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5"/>
  <c r="I15"/>
  <c r="J15"/>
  <c r="H16"/>
  <c r="I16"/>
  <c r="J16"/>
  <c r="H17"/>
  <c r="I17"/>
  <c r="J17"/>
  <c r="H18"/>
  <c r="I18"/>
  <c r="J18"/>
  <c r="H19"/>
  <c r="I19"/>
  <c r="J19"/>
  <c r="H20"/>
  <c r="I20"/>
  <c r="J20"/>
  <c r="H21"/>
  <c r="I21"/>
  <c r="J21"/>
  <c r="H22"/>
  <c r="I22"/>
  <c r="J22"/>
  <c r="H23"/>
  <c r="I23"/>
  <c r="J23"/>
  <c r="H24"/>
  <c r="I24"/>
  <c r="J24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H43"/>
  <c r="I43"/>
  <c r="J43"/>
  <c r="H44"/>
  <c r="I44"/>
  <c r="J44"/>
  <c r="H45"/>
  <c r="I45"/>
  <c r="J45"/>
  <c r="H46"/>
  <c r="I46"/>
  <c r="J46"/>
  <c r="H47"/>
  <c r="I47"/>
  <c r="J47"/>
  <c r="H48"/>
  <c r="I48"/>
  <c r="J48"/>
  <c r="H49"/>
  <c r="I49"/>
  <c r="J49"/>
  <c r="H50"/>
  <c r="I50"/>
  <c r="J50"/>
  <c r="H51"/>
  <c r="I51"/>
  <c r="J51"/>
  <c r="H52"/>
  <c r="I52"/>
  <c r="J52"/>
  <c r="H53"/>
  <c r="I53"/>
  <c r="J53"/>
  <c r="H54"/>
  <c r="I54"/>
  <c r="J54"/>
  <c r="H55"/>
  <c r="I55"/>
  <c r="J55"/>
  <c r="H56"/>
  <c r="I56"/>
  <c r="J56"/>
  <c r="H57"/>
  <c r="I57"/>
  <c r="J57"/>
  <c r="H58"/>
  <c r="I58"/>
  <c r="J58"/>
  <c r="H59"/>
  <c r="I59"/>
  <c r="J59"/>
  <c r="H60"/>
  <c r="I60"/>
  <c r="J60"/>
  <c r="H61"/>
  <c r="I61"/>
  <c r="J61"/>
  <c r="H62"/>
  <c r="I62"/>
  <c r="J62"/>
  <c r="H63"/>
  <c r="I63"/>
  <c r="J63"/>
  <c r="H64"/>
  <c r="I64"/>
  <c r="J64"/>
  <c r="H65"/>
  <c r="I65"/>
  <c r="J65"/>
  <c r="H66"/>
  <c r="I66"/>
  <c r="J66"/>
  <c r="H67"/>
  <c r="I67"/>
  <c r="J67"/>
  <c r="H68"/>
  <c r="I68"/>
  <c r="J68"/>
  <c r="H69"/>
  <c r="I69"/>
  <c r="J69"/>
  <c r="H70"/>
  <c r="I70"/>
  <c r="J70"/>
  <c r="H71"/>
  <c r="I71"/>
  <c r="J71"/>
  <c r="H72"/>
  <c r="I72"/>
  <c r="J72"/>
  <c r="H73"/>
  <c r="I73"/>
  <c r="J73"/>
  <c r="H74"/>
  <c r="I74"/>
  <c r="J74"/>
  <c r="H75"/>
  <c r="I75"/>
  <c r="J75"/>
  <c r="H76"/>
  <c r="I76"/>
  <c r="J76"/>
  <c r="H77"/>
  <c r="I77"/>
  <c r="J77"/>
  <c r="H78"/>
  <c r="I78"/>
  <c r="J78"/>
  <c r="H79"/>
  <c r="I79"/>
  <c r="J79"/>
  <c r="H80"/>
  <c r="I80"/>
  <c r="J80"/>
  <c r="H81"/>
  <c r="I81"/>
  <c r="J81"/>
  <c r="H82"/>
  <c r="I82"/>
  <c r="J82"/>
  <c r="H83"/>
  <c r="I83"/>
  <c r="J83"/>
  <c r="H84"/>
  <c r="I84"/>
  <c r="J84"/>
  <c r="H85"/>
  <c r="I85"/>
  <c r="J85"/>
  <c r="H86"/>
  <c r="I86"/>
  <c r="J86"/>
  <c r="H87"/>
  <c r="I87"/>
  <c r="J87"/>
  <c r="H88"/>
  <c r="I88"/>
  <c r="J88"/>
  <c r="H89"/>
  <c r="I89"/>
  <c r="J89"/>
  <c r="H90"/>
  <c r="I90"/>
  <c r="J90"/>
  <c r="H91"/>
  <c r="I91"/>
  <c r="J91"/>
  <c r="H92"/>
  <c r="I92"/>
  <c r="J92"/>
  <c r="H93"/>
  <c r="I93"/>
  <c r="J93"/>
  <c r="H94"/>
  <c r="I94"/>
  <c r="J94"/>
  <c r="H95"/>
  <c r="I95"/>
  <c r="J95"/>
  <c r="H96"/>
  <c r="I96"/>
  <c r="J96"/>
  <c r="H97"/>
  <c r="I97"/>
  <c r="J97"/>
  <c r="H98"/>
  <c r="I98"/>
  <c r="J98"/>
  <c r="H99"/>
  <c r="I99"/>
  <c r="J99"/>
  <c r="H100"/>
  <c r="I100"/>
  <c r="J100"/>
  <c r="H101"/>
  <c r="I101"/>
  <c r="J101"/>
  <c r="H102"/>
  <c r="I102"/>
  <c r="J102"/>
  <c r="H4"/>
  <c r="I4"/>
  <c r="J4"/>
  <c r="I112"/>
  <c r="I110"/>
  <c r="I109"/>
  <c r="I108"/>
  <c r="I107"/>
  <c r="I106"/>
  <c r="I105"/>
  <c r="I104"/>
  <c r="J104"/>
  <c r="J105"/>
  <c r="J106"/>
  <c r="J107"/>
  <c r="J108"/>
  <c r="J109"/>
  <c r="J110"/>
  <c r="J112"/>
  <c r="L112"/>
  <c r="L105"/>
  <c r="L106"/>
  <c r="L107"/>
  <c r="L108"/>
  <c r="L109"/>
  <c r="L110"/>
  <c r="L104"/>
  <c r="K112"/>
  <c r="K105"/>
  <c r="K106"/>
  <c r="K107"/>
  <c r="K108"/>
  <c r="K109"/>
  <c r="K110"/>
  <c r="K104"/>
  <c r="R112" i="1"/>
  <c r="R105"/>
  <c r="R106"/>
  <c r="R107"/>
  <c r="R108"/>
  <c r="R109"/>
  <c r="R110"/>
  <c r="R104"/>
  <c r="L12"/>
  <c r="M12"/>
  <c r="U12"/>
  <c r="S12"/>
  <c r="V12"/>
  <c r="R12"/>
  <c r="O12"/>
  <c r="L7"/>
  <c r="M7"/>
  <c r="U7"/>
  <c r="S7"/>
  <c r="V7"/>
  <c r="R7"/>
  <c r="O7"/>
  <c r="L13"/>
  <c r="M13"/>
  <c r="U13"/>
  <c r="S13"/>
  <c r="V13"/>
  <c r="R13"/>
  <c r="O13"/>
  <c r="L15"/>
  <c r="M15"/>
  <c r="U15"/>
  <c r="S15"/>
  <c r="V15"/>
  <c r="R15"/>
  <c r="O15"/>
  <c r="L8"/>
  <c r="M8"/>
  <c r="U8"/>
  <c r="S8"/>
  <c r="V8"/>
  <c r="R8"/>
  <c r="O8"/>
  <c r="L11"/>
  <c r="M11"/>
  <c r="U11"/>
  <c r="S11"/>
  <c r="V11"/>
  <c r="R11"/>
  <c r="O11"/>
  <c r="L4"/>
  <c r="M4"/>
  <c r="U4"/>
  <c r="S4"/>
  <c r="V4"/>
  <c r="R4"/>
  <c r="O4"/>
  <c r="L14"/>
  <c r="M14"/>
  <c r="U14"/>
  <c r="S14"/>
  <c r="V14"/>
  <c r="R14"/>
  <c r="O14"/>
  <c r="L10"/>
  <c r="M10"/>
  <c r="U10"/>
  <c r="S10"/>
  <c r="V10"/>
  <c r="R10"/>
  <c r="O10"/>
  <c r="L17"/>
  <c r="M17"/>
  <c r="U17"/>
  <c r="S17"/>
  <c r="V17"/>
  <c r="R17"/>
  <c r="O17"/>
  <c r="L9"/>
  <c r="M9"/>
  <c r="U9"/>
  <c r="S9"/>
  <c r="V9"/>
  <c r="R9"/>
  <c r="O9"/>
  <c r="L5"/>
  <c r="M5"/>
  <c r="U5"/>
  <c r="S5"/>
  <c r="V5"/>
  <c r="R5"/>
  <c r="O5"/>
  <c r="L16"/>
  <c r="M16"/>
  <c r="U16"/>
  <c r="S16"/>
  <c r="V16"/>
  <c r="R16"/>
  <c r="O16"/>
  <c r="L20"/>
  <c r="M20"/>
  <c r="U20"/>
  <c r="S20"/>
  <c r="V20"/>
  <c r="R20"/>
  <c r="O20"/>
  <c r="L24"/>
  <c r="M24"/>
  <c r="U24"/>
  <c r="S24"/>
  <c r="V24"/>
  <c r="R24"/>
  <c r="O24"/>
  <c r="L23"/>
  <c r="M23"/>
  <c r="U23"/>
  <c r="S23"/>
  <c r="V23"/>
  <c r="R23"/>
  <c r="O23"/>
  <c r="L26"/>
  <c r="M26"/>
  <c r="U26"/>
  <c r="S26"/>
  <c r="V26"/>
  <c r="R26"/>
  <c r="O26"/>
  <c r="L27"/>
  <c r="M27"/>
  <c r="U27"/>
  <c r="S27"/>
  <c r="V27"/>
  <c r="R27"/>
  <c r="O27"/>
  <c r="L22"/>
  <c r="M22"/>
  <c r="U22"/>
  <c r="S22"/>
  <c r="V22"/>
  <c r="R22"/>
  <c r="O22"/>
  <c r="L21"/>
  <c r="M21"/>
  <c r="U21"/>
  <c r="S21"/>
  <c r="V21"/>
  <c r="R21"/>
  <c r="O21"/>
  <c r="L28"/>
  <c r="M28"/>
  <c r="U28"/>
  <c r="S28"/>
  <c r="V28"/>
  <c r="R28"/>
  <c r="O28"/>
  <c r="L19"/>
  <c r="M19"/>
  <c r="U19"/>
  <c r="S19"/>
  <c r="V19"/>
  <c r="R19"/>
  <c r="O19"/>
  <c r="L18"/>
  <c r="M18"/>
  <c r="U18"/>
  <c r="S18"/>
  <c r="V18"/>
  <c r="R18"/>
  <c r="O18"/>
  <c r="L31"/>
  <c r="M31"/>
  <c r="U31"/>
  <c r="S31"/>
  <c r="V31"/>
  <c r="R31"/>
  <c r="O31"/>
  <c r="L30"/>
  <c r="M30"/>
  <c r="U30"/>
  <c r="S30"/>
  <c r="V30"/>
  <c r="R30"/>
  <c r="O30"/>
  <c r="L29"/>
  <c r="M29"/>
  <c r="U29"/>
  <c r="S29"/>
  <c r="V29"/>
  <c r="R29"/>
  <c r="O29"/>
  <c r="L25"/>
  <c r="M25"/>
  <c r="U25"/>
  <c r="S25"/>
  <c r="V25"/>
  <c r="R25"/>
  <c r="O25"/>
  <c r="L37"/>
  <c r="M37"/>
  <c r="U37"/>
  <c r="S37"/>
  <c r="V37"/>
  <c r="R37"/>
  <c r="O37"/>
  <c r="L39"/>
  <c r="M39"/>
  <c r="U39"/>
  <c r="S39"/>
  <c r="V39"/>
  <c r="R39"/>
  <c r="O39"/>
  <c r="L32"/>
  <c r="M32"/>
  <c r="U32"/>
  <c r="S32"/>
  <c r="V32"/>
  <c r="R32"/>
  <c r="O32"/>
  <c r="L40"/>
  <c r="M40"/>
  <c r="U40"/>
  <c r="S40"/>
  <c r="V40"/>
  <c r="R40"/>
  <c r="O40"/>
  <c r="L36"/>
  <c r="M36"/>
  <c r="U36"/>
  <c r="S36"/>
  <c r="V36"/>
  <c r="R36"/>
  <c r="O36"/>
  <c r="L38"/>
  <c r="M38"/>
  <c r="U38"/>
  <c r="S38"/>
  <c r="V38"/>
  <c r="R38"/>
  <c r="O38"/>
  <c r="L33"/>
  <c r="M33"/>
  <c r="U33"/>
  <c r="S33"/>
  <c r="V33"/>
  <c r="R33"/>
  <c r="O33"/>
  <c r="L34"/>
  <c r="M34"/>
  <c r="U34"/>
  <c r="S34"/>
  <c r="V34"/>
  <c r="R34"/>
  <c r="O34"/>
  <c r="L35"/>
  <c r="M35"/>
  <c r="U35"/>
  <c r="S35"/>
  <c r="V35"/>
  <c r="R35"/>
  <c r="O35"/>
  <c r="L66"/>
  <c r="M66"/>
  <c r="U66"/>
  <c r="S66"/>
  <c r="V66"/>
  <c r="R66"/>
  <c r="O66"/>
  <c r="L69"/>
  <c r="M69"/>
  <c r="U69"/>
  <c r="S69"/>
  <c r="V69"/>
  <c r="R69"/>
  <c r="O69"/>
  <c r="L67"/>
  <c r="M67"/>
  <c r="U67"/>
  <c r="S67"/>
  <c r="V67"/>
  <c r="R67"/>
  <c r="O67"/>
  <c r="L62"/>
  <c r="M62"/>
  <c r="U62"/>
  <c r="S62"/>
  <c r="V62"/>
  <c r="R62"/>
  <c r="O62"/>
  <c r="L59"/>
  <c r="M59"/>
  <c r="U59"/>
  <c r="S59"/>
  <c r="V59"/>
  <c r="R59"/>
  <c r="O59"/>
  <c r="L57"/>
  <c r="M57"/>
  <c r="U57"/>
  <c r="S57"/>
  <c r="V57"/>
  <c r="R57"/>
  <c r="O57"/>
  <c r="L61"/>
  <c r="M61"/>
  <c r="U61"/>
  <c r="S61"/>
  <c r="V61"/>
  <c r="R61"/>
  <c r="O61"/>
  <c r="L63"/>
  <c r="M63"/>
  <c r="U63"/>
  <c r="S63"/>
  <c r="V63"/>
  <c r="R63"/>
  <c r="O63"/>
  <c r="L58"/>
  <c r="M58"/>
  <c r="U58"/>
  <c r="S58"/>
  <c r="V58"/>
  <c r="R58"/>
  <c r="O58"/>
  <c r="L68"/>
  <c r="M68"/>
  <c r="U68"/>
  <c r="S68"/>
  <c r="V68"/>
  <c r="R68"/>
  <c r="O68"/>
  <c r="L65"/>
  <c r="M65"/>
  <c r="U65"/>
  <c r="S65"/>
  <c r="V65"/>
  <c r="R65"/>
  <c r="O65"/>
  <c r="L64"/>
  <c r="M64"/>
  <c r="U64"/>
  <c r="S64"/>
  <c r="V64"/>
  <c r="R64"/>
  <c r="O64"/>
  <c r="L60"/>
  <c r="M60"/>
  <c r="U60"/>
  <c r="S60"/>
  <c r="V60"/>
  <c r="R60"/>
  <c r="O60"/>
  <c r="L80"/>
  <c r="M80"/>
  <c r="U80"/>
  <c r="S80"/>
  <c r="V80"/>
  <c r="R80"/>
  <c r="O80"/>
  <c r="L71"/>
  <c r="M71"/>
  <c r="U71"/>
  <c r="S71"/>
  <c r="V71"/>
  <c r="R71"/>
  <c r="O71"/>
  <c r="L75"/>
  <c r="M75"/>
  <c r="U75"/>
  <c r="S75"/>
  <c r="V75"/>
  <c r="R75"/>
  <c r="O75"/>
  <c r="L74"/>
  <c r="M74"/>
  <c r="U74"/>
  <c r="S74"/>
  <c r="V74"/>
  <c r="R74"/>
  <c r="O74"/>
  <c r="L73"/>
  <c r="M73"/>
  <c r="U73"/>
  <c r="S73"/>
  <c r="V73"/>
  <c r="R73"/>
  <c r="O73"/>
  <c r="L84"/>
  <c r="M84"/>
  <c r="U84"/>
  <c r="S84"/>
  <c r="V84"/>
  <c r="R84"/>
  <c r="O84"/>
  <c r="L77"/>
  <c r="M77"/>
  <c r="U77"/>
  <c r="S77"/>
  <c r="V77"/>
  <c r="R77"/>
  <c r="O77"/>
  <c r="L79"/>
  <c r="M79"/>
  <c r="U79"/>
  <c r="S79"/>
  <c r="V79"/>
  <c r="R79"/>
  <c r="O79"/>
  <c r="L83"/>
  <c r="M83"/>
  <c r="U83"/>
  <c r="S83"/>
  <c r="V83"/>
  <c r="R83"/>
  <c r="O83"/>
  <c r="L76"/>
  <c r="M76"/>
  <c r="U76"/>
  <c r="S76"/>
  <c r="V76"/>
  <c r="R76"/>
  <c r="O76"/>
  <c r="L82"/>
  <c r="M82"/>
  <c r="U82"/>
  <c r="S82"/>
  <c r="V82"/>
  <c r="R82"/>
  <c r="O82"/>
  <c r="L81"/>
  <c r="M81"/>
  <c r="U81"/>
  <c r="S81"/>
  <c r="V81"/>
  <c r="R81"/>
  <c r="O81"/>
  <c r="L70"/>
  <c r="M70"/>
  <c r="U70"/>
  <c r="S70"/>
  <c r="V70"/>
  <c r="R70"/>
  <c r="O70"/>
  <c r="L72"/>
  <c r="M72"/>
  <c r="U72"/>
  <c r="S72"/>
  <c r="V72"/>
  <c r="R72"/>
  <c r="O72"/>
  <c r="L78"/>
  <c r="M78"/>
  <c r="U78"/>
  <c r="S78"/>
  <c r="V78"/>
  <c r="R78"/>
  <c r="O78"/>
  <c r="L56"/>
  <c r="M56"/>
  <c r="U56"/>
  <c r="S56"/>
  <c r="V56"/>
  <c r="R56"/>
  <c r="O56"/>
  <c r="L42"/>
  <c r="M42"/>
  <c r="U42"/>
  <c r="S42"/>
  <c r="V42"/>
  <c r="R42"/>
  <c r="O42"/>
  <c r="L48"/>
  <c r="M48"/>
  <c r="U48"/>
  <c r="S48"/>
  <c r="V48"/>
  <c r="R48"/>
  <c r="O48"/>
  <c r="L46"/>
  <c r="M46"/>
  <c r="U46"/>
  <c r="S46"/>
  <c r="V46"/>
  <c r="R46"/>
  <c r="O46"/>
  <c r="L52"/>
  <c r="M52"/>
  <c r="U52"/>
  <c r="S52"/>
  <c r="V52"/>
  <c r="R52"/>
  <c r="O52"/>
  <c r="L55"/>
  <c r="M55"/>
  <c r="U55"/>
  <c r="S55"/>
  <c r="V55"/>
  <c r="R55"/>
  <c r="O55"/>
  <c r="L50"/>
  <c r="M50"/>
  <c r="U50"/>
  <c r="S50"/>
  <c r="V50"/>
  <c r="R50"/>
  <c r="O50"/>
  <c r="L53"/>
  <c r="M53"/>
  <c r="U53"/>
  <c r="S53"/>
  <c r="V53"/>
  <c r="R53"/>
  <c r="O53"/>
  <c r="L51"/>
  <c r="M51"/>
  <c r="U51"/>
  <c r="S51"/>
  <c r="V51"/>
  <c r="R51"/>
  <c r="O51"/>
  <c r="L54"/>
  <c r="M54"/>
  <c r="U54"/>
  <c r="S54"/>
  <c r="V54"/>
  <c r="R54"/>
  <c r="O54"/>
  <c r="L44"/>
  <c r="M44"/>
  <c r="U44"/>
  <c r="S44"/>
  <c r="V44"/>
  <c r="R44"/>
  <c r="O44"/>
  <c r="L45"/>
  <c r="M45"/>
  <c r="U45"/>
  <c r="S45"/>
  <c r="V45"/>
  <c r="R45"/>
  <c r="O45"/>
  <c r="L43"/>
  <c r="M43"/>
  <c r="U43"/>
  <c r="S43"/>
  <c r="V43"/>
  <c r="R43"/>
  <c r="O43"/>
  <c r="L47"/>
  <c r="M47"/>
  <c r="U47"/>
  <c r="S47"/>
  <c r="V47"/>
  <c r="R47"/>
  <c r="O47"/>
  <c r="L49"/>
  <c r="M49"/>
  <c r="U49"/>
  <c r="S49"/>
  <c r="V49"/>
  <c r="R49"/>
  <c r="O49"/>
  <c r="L41"/>
  <c r="M41"/>
  <c r="U41"/>
  <c r="S41"/>
  <c r="V41"/>
  <c r="R41"/>
  <c r="O41"/>
  <c r="L95"/>
  <c r="M95"/>
  <c r="U95"/>
  <c r="S95"/>
  <c r="V95"/>
  <c r="R95"/>
  <c r="O95"/>
  <c r="L94"/>
  <c r="M94"/>
  <c r="U94"/>
  <c r="S94"/>
  <c r="V94"/>
  <c r="R94"/>
  <c r="O94"/>
  <c r="L86"/>
  <c r="M86"/>
  <c r="U86"/>
  <c r="S86"/>
  <c r="V86"/>
  <c r="R86"/>
  <c r="O86"/>
  <c r="L99"/>
  <c r="M99"/>
  <c r="U99"/>
  <c r="S99"/>
  <c r="V99"/>
  <c r="R99"/>
  <c r="O99"/>
  <c r="L96"/>
  <c r="M96"/>
  <c r="U96"/>
  <c r="S96"/>
  <c r="V96"/>
  <c r="R96"/>
  <c r="O96"/>
  <c r="L89"/>
  <c r="M89"/>
  <c r="U89"/>
  <c r="S89"/>
  <c r="V89"/>
  <c r="R89"/>
  <c r="O89"/>
  <c r="L100"/>
  <c r="M100"/>
  <c r="U100"/>
  <c r="S100"/>
  <c r="V100"/>
  <c r="R100"/>
  <c r="O100"/>
  <c r="L90"/>
  <c r="M90"/>
  <c r="U90"/>
  <c r="S90"/>
  <c r="V90"/>
  <c r="R90"/>
  <c r="O90"/>
  <c r="L101"/>
  <c r="M101"/>
  <c r="U101"/>
  <c r="S101"/>
  <c r="V101"/>
  <c r="R101"/>
  <c r="O101"/>
  <c r="L93"/>
  <c r="M93"/>
  <c r="U93"/>
  <c r="S93"/>
  <c r="V93"/>
  <c r="R93"/>
  <c r="O93"/>
  <c r="L85"/>
  <c r="M85"/>
  <c r="U85"/>
  <c r="S85"/>
  <c r="V85"/>
  <c r="R85"/>
  <c r="O85"/>
  <c r="L98"/>
  <c r="M98"/>
  <c r="U98"/>
  <c r="S98"/>
  <c r="V98"/>
  <c r="R98"/>
  <c r="O98"/>
  <c r="L91"/>
  <c r="M91"/>
  <c r="U91"/>
  <c r="S91"/>
  <c r="V91"/>
  <c r="R91"/>
  <c r="O91"/>
  <c r="L92"/>
  <c r="M92"/>
  <c r="U92"/>
  <c r="S92"/>
  <c r="V92"/>
  <c r="R92"/>
  <c r="O92"/>
  <c r="L102"/>
  <c r="M102"/>
  <c r="U102"/>
  <c r="S102"/>
  <c r="V102"/>
  <c r="R102"/>
  <c r="O102"/>
  <c r="L87"/>
  <c r="M87"/>
  <c r="U87"/>
  <c r="S87"/>
  <c r="V87"/>
  <c r="R87"/>
  <c r="O87"/>
  <c r="L88"/>
  <c r="M88"/>
  <c r="U88"/>
  <c r="S88"/>
  <c r="V88"/>
  <c r="R88"/>
  <c r="O88"/>
  <c r="L97"/>
  <c r="M97"/>
  <c r="U97"/>
  <c r="S97"/>
  <c r="V97"/>
  <c r="R97"/>
  <c r="O97"/>
  <c r="L6"/>
  <c r="M6"/>
  <c r="U6"/>
  <c r="S6"/>
  <c r="V6"/>
  <c r="R6"/>
  <c r="O6"/>
  <c r="AM104"/>
  <c r="AM105"/>
  <c r="AM106"/>
  <c r="AM107"/>
  <c r="AM108"/>
  <c r="AM109"/>
  <c r="AM110"/>
  <c r="AM112"/>
  <c r="AN112"/>
  <c r="C104"/>
  <c r="C105"/>
  <c r="C106"/>
  <c r="C107"/>
  <c r="C108"/>
  <c r="C109"/>
  <c r="C110"/>
  <c r="C112"/>
  <c r="F112"/>
  <c r="AP112"/>
  <c r="AN105"/>
  <c r="F105"/>
  <c r="AP105"/>
  <c r="AN106"/>
  <c r="F106"/>
  <c r="AP106"/>
  <c r="AN107"/>
  <c r="F107"/>
  <c r="AP107"/>
  <c r="AN108"/>
  <c r="F108"/>
  <c r="AP108"/>
  <c r="AN109"/>
  <c r="F109"/>
  <c r="AP109"/>
  <c r="AN110"/>
  <c r="F110"/>
  <c r="AP110"/>
  <c r="AN104"/>
  <c r="F104"/>
  <c r="AP104"/>
  <c r="AO7"/>
  <c r="AO13"/>
  <c r="AO15"/>
  <c r="AO11"/>
  <c r="AO21"/>
  <c r="AO18"/>
  <c r="AO81"/>
  <c r="AO102"/>
  <c r="AO94"/>
  <c r="AO99"/>
  <c r="AO37"/>
  <c r="AO20"/>
  <c r="AO83"/>
  <c r="AO45"/>
  <c r="AO6"/>
  <c r="AO27"/>
  <c r="AO23"/>
  <c r="AO66"/>
  <c r="AO22"/>
  <c r="AO63"/>
  <c r="AO62"/>
  <c r="AO101"/>
  <c r="AO87"/>
  <c r="AO44"/>
  <c r="AO67"/>
  <c r="AO92"/>
  <c r="AO19"/>
  <c r="AO47"/>
  <c r="AO17"/>
  <c r="AO79"/>
  <c r="AO80"/>
  <c r="AO96"/>
  <c r="AO28"/>
  <c r="AO85"/>
  <c r="AO12"/>
  <c r="AO95"/>
  <c r="AO52"/>
  <c r="AO40"/>
  <c r="AO38"/>
  <c r="AO8"/>
  <c r="AO57"/>
  <c r="AO39"/>
  <c r="AO90"/>
  <c r="AO77"/>
  <c r="AO55"/>
  <c r="AO56"/>
  <c r="AO75"/>
  <c r="AO93"/>
  <c r="AO50"/>
  <c r="AO32"/>
  <c r="AO82"/>
  <c r="AO74"/>
  <c r="AO71"/>
  <c r="AO98"/>
  <c r="AO89"/>
  <c r="AO100"/>
  <c r="AO9"/>
  <c r="AO69"/>
  <c r="AO24"/>
  <c r="AO86"/>
  <c r="AO36"/>
  <c r="AO76"/>
  <c r="AO42"/>
  <c r="AO51"/>
  <c r="AO73"/>
  <c r="AO65"/>
  <c r="AO54"/>
  <c r="AO61"/>
  <c r="AO84"/>
  <c r="AO68"/>
  <c r="AO34"/>
  <c r="AO26"/>
  <c r="AO91"/>
  <c r="AO46"/>
  <c r="AO48"/>
  <c r="AO59"/>
  <c r="AO43"/>
  <c r="AO4"/>
  <c r="AO53"/>
  <c r="AO16"/>
  <c r="AO14"/>
  <c r="AO10"/>
  <c r="AO64"/>
  <c r="AO97"/>
  <c r="AO58"/>
  <c r="AO88"/>
  <c r="AO5"/>
  <c r="AO33"/>
  <c r="AO35"/>
  <c r="AO60"/>
  <c r="AO31"/>
  <c r="AO30"/>
  <c r="AO29"/>
  <c r="AO25"/>
  <c r="AO70"/>
  <c r="AO72"/>
  <c r="AO78"/>
  <c r="AO49"/>
  <c r="AO41"/>
  <c r="AO104"/>
  <c r="AO105"/>
  <c r="AO106"/>
  <c r="AO107"/>
  <c r="AO108"/>
  <c r="AO109"/>
  <c r="AO110"/>
  <c r="AO112"/>
  <c r="Q112"/>
  <c r="Q110"/>
  <c r="Q109"/>
  <c r="Q108"/>
  <c r="Q107"/>
  <c r="Q106"/>
  <c r="Q105"/>
  <c r="Q104"/>
  <c r="U104"/>
  <c r="U105"/>
  <c r="U106"/>
  <c r="U107"/>
  <c r="U108"/>
  <c r="U109"/>
  <c r="U110"/>
  <c r="U112"/>
  <c r="S104"/>
  <c r="S105"/>
  <c r="S106"/>
  <c r="S107"/>
  <c r="S108"/>
  <c r="S109"/>
  <c r="S110"/>
  <c r="S112"/>
  <c r="V112"/>
  <c r="V110"/>
  <c r="V109"/>
  <c r="V108"/>
  <c r="V107"/>
  <c r="V106"/>
  <c r="V105"/>
  <c r="V104"/>
  <c r="X104"/>
  <c r="X105"/>
  <c r="X106"/>
  <c r="X107"/>
  <c r="X108"/>
  <c r="X109"/>
  <c r="X110"/>
  <c r="X112"/>
  <c r="J104"/>
  <c r="J31"/>
  <c r="J30"/>
  <c r="J29"/>
  <c r="J25"/>
  <c r="J105"/>
  <c r="J106"/>
  <c r="J107"/>
  <c r="J72"/>
  <c r="J108"/>
  <c r="J49"/>
  <c r="J109"/>
  <c r="J110"/>
  <c r="J112"/>
  <c r="Y112"/>
  <c r="Y110"/>
  <c r="Y109"/>
  <c r="Y108"/>
  <c r="Y107"/>
  <c r="Y106"/>
  <c r="Y105"/>
  <c r="Y104"/>
  <c r="Z104"/>
  <c r="Z105"/>
  <c r="Z106"/>
  <c r="Z107"/>
  <c r="Z108"/>
  <c r="Z109"/>
  <c r="Z110"/>
  <c r="Z112"/>
  <c r="AA112"/>
  <c r="AA110"/>
  <c r="AA109"/>
  <c r="AA108"/>
  <c r="AA107"/>
  <c r="AA106"/>
  <c r="AA105"/>
  <c r="AA104"/>
  <c r="AC104"/>
  <c r="AC105"/>
  <c r="AC106"/>
  <c r="AC107"/>
  <c r="AC108"/>
  <c r="AC109"/>
  <c r="AC110"/>
  <c r="AC112"/>
  <c r="AD112"/>
  <c r="AD110"/>
  <c r="AD109"/>
  <c r="AD108"/>
  <c r="AD107"/>
  <c r="AD106"/>
  <c r="AD105"/>
  <c r="AD104"/>
  <c r="W7"/>
  <c r="W13"/>
  <c r="W15"/>
  <c r="W11"/>
  <c r="W21"/>
  <c r="W18"/>
  <c r="W81"/>
  <c r="W102"/>
  <c r="W94"/>
  <c r="W99"/>
  <c r="W37"/>
  <c r="W20"/>
  <c r="W83"/>
  <c r="W45"/>
  <c r="W6"/>
  <c r="W27"/>
  <c r="W23"/>
  <c r="W66"/>
  <c r="W22"/>
  <c r="W63"/>
  <c r="W62"/>
  <c r="W101"/>
  <c r="W87"/>
  <c r="W44"/>
  <c r="W67"/>
  <c r="W92"/>
  <c r="W19"/>
  <c r="W47"/>
  <c r="W17"/>
  <c r="W79"/>
  <c r="W80"/>
  <c r="W96"/>
  <c r="W28"/>
  <c r="W85"/>
  <c r="W12"/>
  <c r="W95"/>
  <c r="W52"/>
  <c r="W40"/>
  <c r="W38"/>
  <c r="W8"/>
  <c r="W57"/>
  <c r="W39"/>
  <c r="W90"/>
  <c r="W77"/>
  <c r="W55"/>
  <c r="W56"/>
  <c r="W75"/>
  <c r="W93"/>
  <c r="W50"/>
  <c r="W32"/>
  <c r="W82"/>
  <c r="W74"/>
  <c r="W71"/>
  <c r="W98"/>
  <c r="W89"/>
  <c r="W100"/>
  <c r="W9"/>
  <c r="W69"/>
  <c r="W24"/>
  <c r="W86"/>
  <c r="W36"/>
  <c r="W76"/>
  <c r="W42"/>
  <c r="W51"/>
  <c r="W73"/>
  <c r="W65"/>
  <c r="W54"/>
  <c r="W61"/>
  <c r="W84"/>
  <c r="W68"/>
  <c r="W34"/>
  <c r="W26"/>
  <c r="W91"/>
  <c r="W46"/>
  <c r="W48"/>
  <c r="W59"/>
  <c r="W43"/>
  <c r="W4"/>
  <c r="W53"/>
  <c r="W16"/>
  <c r="W14"/>
  <c r="W10"/>
  <c r="W64"/>
  <c r="W97"/>
  <c r="W58"/>
  <c r="W88"/>
  <c r="W5"/>
  <c r="W33"/>
  <c r="W35"/>
  <c r="W60"/>
  <c r="W31"/>
  <c r="W30"/>
  <c r="W29"/>
  <c r="W25"/>
  <c r="W70"/>
  <c r="W72"/>
  <c r="W78"/>
  <c r="W49"/>
  <c r="W41"/>
  <c r="W104"/>
  <c r="W105"/>
  <c r="W106"/>
  <c r="W107"/>
  <c r="W108"/>
  <c r="W109"/>
  <c r="W110"/>
  <c r="W112"/>
  <c r="T7"/>
  <c r="T13"/>
  <c r="T15"/>
  <c r="T11"/>
  <c r="T21"/>
  <c r="T18"/>
  <c r="T81"/>
  <c r="T102"/>
  <c r="T94"/>
  <c r="T99"/>
  <c r="T37"/>
  <c r="T20"/>
  <c r="T83"/>
  <c r="T45"/>
  <c r="T6"/>
  <c r="T27"/>
  <c r="T23"/>
  <c r="T66"/>
  <c r="T22"/>
  <c r="T63"/>
  <c r="T62"/>
  <c r="T101"/>
  <c r="T87"/>
  <c r="T44"/>
  <c r="T67"/>
  <c r="T92"/>
  <c r="T19"/>
  <c r="T47"/>
  <c r="T17"/>
  <c r="T79"/>
  <c r="T80"/>
  <c r="T96"/>
  <c r="T28"/>
  <c r="T85"/>
  <c r="T12"/>
  <c r="T95"/>
  <c r="T52"/>
  <c r="T40"/>
  <c r="T38"/>
  <c r="T8"/>
  <c r="T57"/>
  <c r="T39"/>
  <c r="T90"/>
  <c r="T77"/>
  <c r="T55"/>
  <c r="T56"/>
  <c r="T75"/>
  <c r="T93"/>
  <c r="T50"/>
  <c r="T32"/>
  <c r="T82"/>
  <c r="T74"/>
  <c r="T71"/>
  <c r="T98"/>
  <c r="T89"/>
  <c r="T100"/>
  <c r="T9"/>
  <c r="T69"/>
  <c r="T24"/>
  <c r="T86"/>
  <c r="T36"/>
  <c r="T76"/>
  <c r="T42"/>
  <c r="T51"/>
  <c r="T73"/>
  <c r="T65"/>
  <c r="T54"/>
  <c r="T61"/>
  <c r="T84"/>
  <c r="T68"/>
  <c r="T34"/>
  <c r="T26"/>
  <c r="T91"/>
  <c r="T46"/>
  <c r="T48"/>
  <c r="T59"/>
  <c r="T43"/>
  <c r="T4"/>
  <c r="T53"/>
  <c r="T16"/>
  <c r="T14"/>
  <c r="T10"/>
  <c r="T64"/>
  <c r="T97"/>
  <c r="T58"/>
  <c r="T88"/>
  <c r="T5"/>
  <c r="T33"/>
  <c r="T35"/>
  <c r="T60"/>
  <c r="T31"/>
  <c r="T30"/>
  <c r="T29"/>
  <c r="T25"/>
  <c r="T70"/>
  <c r="T72"/>
  <c r="T78"/>
  <c r="T49"/>
  <c r="T41"/>
  <c r="T104"/>
  <c r="T105"/>
  <c r="T106"/>
  <c r="T107"/>
  <c r="T108"/>
  <c r="T109"/>
  <c r="T110"/>
  <c r="T112"/>
  <c r="P7"/>
  <c r="P13"/>
  <c r="P15"/>
  <c r="P11"/>
  <c r="P21"/>
  <c r="P18"/>
  <c r="P81"/>
  <c r="P102"/>
  <c r="P94"/>
  <c r="P99"/>
  <c r="P37"/>
  <c r="P20"/>
  <c r="P83"/>
  <c r="P45"/>
  <c r="P6"/>
  <c r="P27"/>
  <c r="P23"/>
  <c r="P66"/>
  <c r="P22"/>
  <c r="P63"/>
  <c r="P62"/>
  <c r="P101"/>
  <c r="P87"/>
  <c r="P44"/>
  <c r="P67"/>
  <c r="P92"/>
  <c r="P19"/>
  <c r="P47"/>
  <c r="P17"/>
  <c r="P79"/>
  <c r="P80"/>
  <c r="P96"/>
  <c r="P28"/>
  <c r="P85"/>
  <c r="P12"/>
  <c r="P95"/>
  <c r="P52"/>
  <c r="P40"/>
  <c r="P38"/>
  <c r="P8"/>
  <c r="P57"/>
  <c r="P39"/>
  <c r="P90"/>
  <c r="P77"/>
  <c r="P55"/>
  <c r="P56"/>
  <c r="P75"/>
  <c r="P93"/>
  <c r="P50"/>
  <c r="P32"/>
  <c r="P82"/>
  <c r="P74"/>
  <c r="P71"/>
  <c r="P98"/>
  <c r="P89"/>
  <c r="P100"/>
  <c r="P9"/>
  <c r="P69"/>
  <c r="P24"/>
  <c r="P86"/>
  <c r="P36"/>
  <c r="P76"/>
  <c r="P42"/>
  <c r="P51"/>
  <c r="P73"/>
  <c r="P65"/>
  <c r="P54"/>
  <c r="P61"/>
  <c r="P84"/>
  <c r="P68"/>
  <c r="P34"/>
  <c r="P26"/>
  <c r="P91"/>
  <c r="P46"/>
  <c r="P48"/>
  <c r="P59"/>
  <c r="P43"/>
  <c r="P4"/>
  <c r="P53"/>
  <c r="P16"/>
  <c r="P14"/>
  <c r="P10"/>
  <c r="P64"/>
  <c r="P97"/>
  <c r="P58"/>
  <c r="P88"/>
  <c r="P5"/>
  <c r="P33"/>
  <c r="P35"/>
  <c r="P60"/>
  <c r="P31"/>
  <c r="P30"/>
  <c r="P29"/>
  <c r="P25"/>
  <c r="P70"/>
  <c r="P72"/>
  <c r="P78"/>
  <c r="P49"/>
  <c r="P41"/>
  <c r="P104"/>
  <c r="P105"/>
  <c r="P106"/>
  <c r="P107"/>
  <c r="P108"/>
  <c r="P109"/>
  <c r="P110"/>
  <c r="P112"/>
  <c r="O112"/>
  <c r="N7"/>
  <c r="N13"/>
  <c r="N15"/>
  <c r="N11"/>
  <c r="N21"/>
  <c r="N18"/>
  <c r="N81"/>
  <c r="N102"/>
  <c r="N94"/>
  <c r="N99"/>
  <c r="N37"/>
  <c r="N20"/>
  <c r="N83"/>
  <c r="N45"/>
  <c r="N6"/>
  <c r="N27"/>
  <c r="N23"/>
  <c r="N66"/>
  <c r="N22"/>
  <c r="N63"/>
  <c r="N62"/>
  <c r="N101"/>
  <c r="N87"/>
  <c r="N44"/>
  <c r="N67"/>
  <c r="N92"/>
  <c r="N19"/>
  <c r="N47"/>
  <c r="N17"/>
  <c r="N79"/>
  <c r="N80"/>
  <c r="N96"/>
  <c r="N28"/>
  <c r="N85"/>
  <c r="N12"/>
  <c r="N95"/>
  <c r="N52"/>
  <c r="N40"/>
  <c r="N38"/>
  <c r="N8"/>
  <c r="N57"/>
  <c r="N39"/>
  <c r="N90"/>
  <c r="N77"/>
  <c r="N55"/>
  <c r="N56"/>
  <c r="N75"/>
  <c r="N93"/>
  <c r="N50"/>
  <c r="N32"/>
  <c r="N82"/>
  <c r="N74"/>
  <c r="N71"/>
  <c r="N98"/>
  <c r="N89"/>
  <c r="N100"/>
  <c r="N9"/>
  <c r="N69"/>
  <c r="N24"/>
  <c r="N86"/>
  <c r="N36"/>
  <c r="N76"/>
  <c r="N42"/>
  <c r="N51"/>
  <c r="N73"/>
  <c r="N65"/>
  <c r="N54"/>
  <c r="N61"/>
  <c r="N84"/>
  <c r="N68"/>
  <c r="N34"/>
  <c r="N26"/>
  <c r="N91"/>
  <c r="N46"/>
  <c r="N48"/>
  <c r="N59"/>
  <c r="N43"/>
  <c r="N4"/>
  <c r="N53"/>
  <c r="N16"/>
  <c r="N14"/>
  <c r="N10"/>
  <c r="N64"/>
  <c r="N97"/>
  <c r="N58"/>
  <c r="N88"/>
  <c r="N5"/>
  <c r="N33"/>
  <c r="N35"/>
  <c r="N60"/>
  <c r="N31"/>
  <c r="N30"/>
  <c r="N29"/>
  <c r="N25"/>
  <c r="N70"/>
  <c r="N72"/>
  <c r="N78"/>
  <c r="N49"/>
  <c r="N41"/>
  <c r="N104"/>
  <c r="N105"/>
  <c r="N106"/>
  <c r="N107"/>
  <c r="N108"/>
  <c r="N109"/>
  <c r="N110"/>
  <c r="N112"/>
  <c r="L104"/>
  <c r="L105"/>
  <c r="L106"/>
  <c r="L107"/>
  <c r="L108"/>
  <c r="L109"/>
  <c r="L110"/>
  <c r="L112"/>
  <c r="M112"/>
  <c r="K7"/>
  <c r="K13"/>
  <c r="K15"/>
  <c r="K11"/>
  <c r="K21"/>
  <c r="K18"/>
  <c r="K81"/>
  <c r="K102"/>
  <c r="K94"/>
  <c r="K99"/>
  <c r="K37"/>
  <c r="K20"/>
  <c r="K83"/>
  <c r="K45"/>
  <c r="K6"/>
  <c r="K27"/>
  <c r="K23"/>
  <c r="K66"/>
  <c r="K22"/>
  <c r="K63"/>
  <c r="K62"/>
  <c r="K101"/>
  <c r="K87"/>
  <c r="K44"/>
  <c r="K67"/>
  <c r="K92"/>
  <c r="K19"/>
  <c r="K47"/>
  <c r="K17"/>
  <c r="K79"/>
  <c r="K80"/>
  <c r="K96"/>
  <c r="K28"/>
  <c r="K85"/>
  <c r="K12"/>
  <c r="K95"/>
  <c r="K52"/>
  <c r="K40"/>
  <c r="K38"/>
  <c r="K8"/>
  <c r="K57"/>
  <c r="K39"/>
  <c r="K90"/>
  <c r="K77"/>
  <c r="K55"/>
  <c r="K56"/>
  <c r="K75"/>
  <c r="K93"/>
  <c r="K50"/>
  <c r="K32"/>
  <c r="K82"/>
  <c r="K74"/>
  <c r="K71"/>
  <c r="K98"/>
  <c r="K89"/>
  <c r="K100"/>
  <c r="K9"/>
  <c r="K69"/>
  <c r="K24"/>
  <c r="K86"/>
  <c r="K36"/>
  <c r="K76"/>
  <c r="K42"/>
  <c r="K51"/>
  <c r="K73"/>
  <c r="K65"/>
  <c r="K54"/>
  <c r="K61"/>
  <c r="K84"/>
  <c r="K68"/>
  <c r="K34"/>
  <c r="K26"/>
  <c r="K91"/>
  <c r="K46"/>
  <c r="K48"/>
  <c r="K59"/>
  <c r="K43"/>
  <c r="K4"/>
  <c r="K53"/>
  <c r="K16"/>
  <c r="K14"/>
  <c r="K10"/>
  <c r="K64"/>
  <c r="K97"/>
  <c r="K58"/>
  <c r="K88"/>
  <c r="K5"/>
  <c r="K33"/>
  <c r="K35"/>
  <c r="K60"/>
  <c r="K31"/>
  <c r="K30"/>
  <c r="K29"/>
  <c r="K25"/>
  <c r="K70"/>
  <c r="K72"/>
  <c r="K78"/>
  <c r="K49"/>
  <c r="K41"/>
  <c r="K104"/>
  <c r="K105"/>
  <c r="K106"/>
  <c r="K107"/>
  <c r="K108"/>
  <c r="K109"/>
  <c r="K110"/>
  <c r="K112"/>
  <c r="M110"/>
  <c r="M109"/>
  <c r="M108"/>
  <c r="M107"/>
  <c r="M106"/>
  <c r="M105"/>
  <c r="M104"/>
  <c r="O105"/>
  <c r="O106"/>
  <c r="O107"/>
  <c r="O108"/>
  <c r="O109"/>
  <c r="O110"/>
  <c r="O104"/>
  <c r="H110"/>
  <c r="H109"/>
  <c r="H108"/>
  <c r="H107"/>
  <c r="H106"/>
  <c r="H105"/>
  <c r="H104"/>
  <c r="AN12"/>
  <c r="AN7"/>
  <c r="AN13"/>
  <c r="AN15"/>
  <c r="AN8"/>
  <c r="AN11"/>
  <c r="AN4"/>
  <c r="AN14"/>
  <c r="AN10"/>
  <c r="AN17"/>
  <c r="AN9"/>
  <c r="AN5"/>
  <c r="AN16"/>
  <c r="AN20"/>
  <c r="AN24"/>
  <c r="AN23"/>
  <c r="AN26"/>
  <c r="AN27"/>
  <c r="AN22"/>
  <c r="AN21"/>
  <c r="AN28"/>
  <c r="AN19"/>
  <c r="AN18"/>
  <c r="AN31"/>
  <c r="AN30"/>
  <c r="AN29"/>
  <c r="AN25"/>
  <c r="AN37"/>
  <c r="AN39"/>
  <c r="AN32"/>
  <c r="AN40"/>
  <c r="AN36"/>
  <c r="AN38"/>
  <c r="AN33"/>
  <c r="AN34"/>
  <c r="AN35"/>
  <c r="AN66"/>
  <c r="AN69"/>
  <c r="AN67"/>
  <c r="AN62"/>
  <c r="AN59"/>
  <c r="AN57"/>
  <c r="AN61"/>
  <c r="AN63"/>
  <c r="AN58"/>
  <c r="AN68"/>
  <c r="AN65"/>
  <c r="AN64"/>
  <c r="AN60"/>
  <c r="AN80"/>
  <c r="AN71"/>
  <c r="AN75"/>
  <c r="AN74"/>
  <c r="AN73"/>
  <c r="AN84"/>
  <c r="AN77"/>
  <c r="AN79"/>
  <c r="AN83"/>
  <c r="AN76"/>
  <c r="AN82"/>
  <c r="AN81"/>
  <c r="AN70"/>
  <c r="AN72"/>
  <c r="AN78"/>
  <c r="AN56"/>
  <c r="AN42"/>
  <c r="AN48"/>
  <c r="AN46"/>
  <c r="AN52"/>
  <c r="AN55"/>
  <c r="AN50"/>
  <c r="AN53"/>
  <c r="AN51"/>
  <c r="AN54"/>
  <c r="AN44"/>
  <c r="AN45"/>
  <c r="AN43"/>
  <c r="AN47"/>
  <c r="AN49"/>
  <c r="AN41"/>
  <c r="AN95"/>
  <c r="AN94"/>
  <c r="AN86"/>
  <c r="AN99"/>
  <c r="AN96"/>
  <c r="AN89"/>
  <c r="AN100"/>
  <c r="AN90"/>
  <c r="AN101"/>
  <c r="AN93"/>
  <c r="AN85"/>
  <c r="AN98"/>
  <c r="AN91"/>
  <c r="AN92"/>
  <c r="AN102"/>
  <c r="AN87"/>
  <c r="AN88"/>
  <c r="AN97"/>
  <c r="AN6"/>
  <c r="AN1"/>
  <c r="F12"/>
  <c r="F7"/>
  <c r="F13"/>
  <c r="F15"/>
  <c r="F8"/>
  <c r="F11"/>
  <c r="F4"/>
  <c r="F14"/>
  <c r="F10"/>
  <c r="F17"/>
  <c r="F9"/>
  <c r="F5"/>
  <c r="F16"/>
  <c r="F20"/>
  <c r="F24"/>
  <c r="F23"/>
  <c r="F26"/>
  <c r="F27"/>
  <c r="F22"/>
  <c r="F21"/>
  <c r="F28"/>
  <c r="F19"/>
  <c r="F18"/>
  <c r="F31"/>
  <c r="F30"/>
  <c r="F29"/>
  <c r="F25"/>
  <c r="F37"/>
  <c r="F39"/>
  <c r="F32"/>
  <c r="F40"/>
  <c r="F36"/>
  <c r="F38"/>
  <c r="F33"/>
  <c r="F34"/>
  <c r="F35"/>
  <c r="F66"/>
  <c r="F69"/>
  <c r="F67"/>
  <c r="F62"/>
  <c r="F59"/>
  <c r="F57"/>
  <c r="F61"/>
  <c r="F63"/>
  <c r="F58"/>
  <c r="F68"/>
  <c r="F65"/>
  <c r="F64"/>
  <c r="F60"/>
  <c r="F80"/>
  <c r="F71"/>
  <c r="F75"/>
  <c r="F74"/>
  <c r="F73"/>
  <c r="F84"/>
  <c r="F77"/>
  <c r="F79"/>
  <c r="F83"/>
  <c r="F76"/>
  <c r="F82"/>
  <c r="F81"/>
  <c r="F70"/>
  <c r="F72"/>
  <c r="F78"/>
  <c r="F56"/>
  <c r="F42"/>
  <c r="F48"/>
  <c r="F46"/>
  <c r="F52"/>
  <c r="F55"/>
  <c r="F50"/>
  <c r="F53"/>
  <c r="F51"/>
  <c r="F54"/>
  <c r="F44"/>
  <c r="F45"/>
  <c r="F43"/>
  <c r="F47"/>
  <c r="F49"/>
  <c r="F41"/>
  <c r="F95"/>
  <c r="F94"/>
  <c r="F86"/>
  <c r="F99"/>
  <c r="F96"/>
  <c r="F89"/>
  <c r="F100"/>
  <c r="F90"/>
  <c r="F101"/>
  <c r="F93"/>
  <c r="F85"/>
  <c r="F98"/>
  <c r="F91"/>
  <c r="F92"/>
  <c r="F102"/>
  <c r="F87"/>
  <c r="F88"/>
  <c r="F97"/>
  <c r="F6"/>
  <c r="E6"/>
  <c r="AD114" i="8"/>
  <c r="AD115"/>
  <c r="AD113"/>
  <c r="I114"/>
  <c r="AB112"/>
  <c r="AD112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112"/>
  <c r="E26" i="1"/>
  <c r="E7"/>
  <c r="E8"/>
  <c r="E9"/>
  <c r="E10"/>
  <c r="E11"/>
  <c r="E13"/>
  <c r="E15"/>
  <c r="E16"/>
  <c r="E17"/>
  <c r="E18"/>
  <c r="E19"/>
  <c r="E20"/>
  <c r="E22"/>
  <c r="E23"/>
  <c r="E24"/>
  <c r="E25"/>
  <c r="E27"/>
  <c r="E28"/>
  <c r="E29"/>
  <c r="E30"/>
  <c r="E31"/>
  <c r="E33"/>
  <c r="E34"/>
  <c r="E35"/>
  <c r="E38"/>
  <c r="E57"/>
  <c r="E58"/>
  <c r="E59"/>
  <c r="E60"/>
  <c r="E61"/>
  <c r="E64"/>
  <c r="E65"/>
  <c r="E67"/>
  <c r="E68"/>
  <c r="E70"/>
  <c r="E71"/>
  <c r="E72"/>
  <c r="E74"/>
  <c r="E75"/>
  <c r="E76"/>
  <c r="E77"/>
  <c r="E78"/>
  <c r="E79"/>
  <c r="E81"/>
  <c r="E82"/>
  <c r="E83"/>
  <c r="E84"/>
  <c r="E43"/>
  <c r="E44"/>
  <c r="E45"/>
  <c r="E47"/>
  <c r="E48"/>
  <c r="E49"/>
  <c r="E50"/>
  <c r="E51"/>
  <c r="E52"/>
  <c r="E53"/>
  <c r="E54"/>
  <c r="E55"/>
  <c r="E86"/>
  <c r="E87"/>
  <c r="E88"/>
  <c r="E92"/>
  <c r="E94"/>
  <c r="E96"/>
  <c r="E97"/>
  <c r="E98"/>
  <c r="E102"/>
  <c r="E4"/>
  <c r="E32"/>
  <c r="E66"/>
  <c r="E40"/>
  <c r="E41"/>
  <c r="E95"/>
  <c r="E91"/>
  <c r="E21"/>
  <c r="E56"/>
  <c r="E93"/>
  <c r="E12"/>
  <c r="E5"/>
  <c r="E14"/>
  <c r="E36"/>
  <c r="E39"/>
  <c r="E62"/>
  <c r="E69"/>
  <c r="E42"/>
  <c r="E46"/>
  <c r="E89"/>
  <c r="E90"/>
  <c r="E99"/>
  <c r="E100"/>
  <c r="E101"/>
  <c r="E63"/>
  <c r="E73"/>
  <c r="E37"/>
  <c r="D1"/>
  <c r="E80"/>
  <c r="E85"/>
  <c r="C1"/>
  <c r="E1"/>
  <c r="L4" i="10"/>
  <c r="K4"/>
  <c r="K102"/>
  <c r="L102"/>
  <c r="K101"/>
  <c r="L101"/>
  <c r="K100"/>
  <c r="L100"/>
  <c r="K99"/>
  <c r="L99"/>
  <c r="K98"/>
  <c r="L98"/>
  <c r="K97"/>
  <c r="L97"/>
  <c r="K96"/>
  <c r="L96"/>
  <c r="K95"/>
  <c r="L95"/>
  <c r="K94"/>
  <c r="L94"/>
  <c r="K93"/>
  <c r="L93"/>
  <c r="K92"/>
  <c r="L92"/>
  <c r="K91"/>
  <c r="L91"/>
  <c r="K90"/>
  <c r="L90"/>
  <c r="K89"/>
  <c r="L89"/>
  <c r="K88"/>
  <c r="L88"/>
  <c r="K87"/>
  <c r="L87"/>
  <c r="K86"/>
  <c r="L86"/>
  <c r="K85"/>
  <c r="L85"/>
  <c r="K84"/>
  <c r="L84"/>
  <c r="K83"/>
  <c r="L83"/>
  <c r="K82"/>
  <c r="L82"/>
  <c r="K81"/>
  <c r="L81"/>
  <c r="K80"/>
  <c r="L80"/>
  <c r="K79"/>
  <c r="L79"/>
  <c r="K78"/>
  <c r="L78"/>
  <c r="K77"/>
  <c r="L77"/>
  <c r="K76"/>
  <c r="L76"/>
  <c r="K75"/>
  <c r="L75"/>
  <c r="K74"/>
  <c r="L74"/>
  <c r="K73"/>
  <c r="L73"/>
  <c r="K72"/>
  <c r="L72"/>
  <c r="K71"/>
  <c r="L71"/>
  <c r="K70"/>
  <c r="L70"/>
  <c r="K69"/>
  <c r="L69"/>
  <c r="K68"/>
  <c r="L68"/>
  <c r="K67"/>
  <c r="L67"/>
  <c r="K66"/>
  <c r="L66"/>
  <c r="K65"/>
  <c r="L65"/>
  <c r="K64"/>
  <c r="L64"/>
  <c r="K63"/>
  <c r="L63"/>
  <c r="K62"/>
  <c r="L62"/>
  <c r="K61"/>
  <c r="L61"/>
  <c r="K60"/>
  <c r="L60"/>
  <c r="K59"/>
  <c r="L59"/>
  <c r="K58"/>
  <c r="L58"/>
  <c r="K57"/>
  <c r="L57"/>
  <c r="K56"/>
  <c r="L56"/>
  <c r="K55"/>
  <c r="L55"/>
  <c r="K54"/>
  <c r="L54"/>
  <c r="K53"/>
  <c r="L53"/>
  <c r="K52"/>
  <c r="L52"/>
  <c r="K51"/>
  <c r="L51"/>
  <c r="K50"/>
  <c r="L50"/>
  <c r="K49"/>
  <c r="L49"/>
  <c r="K48"/>
  <c r="L48"/>
  <c r="K47"/>
  <c r="L47"/>
  <c r="K46"/>
  <c r="L46"/>
  <c r="K45"/>
  <c r="L45"/>
  <c r="K44"/>
  <c r="L44"/>
  <c r="K43"/>
  <c r="L43"/>
  <c r="K42"/>
  <c r="L42"/>
  <c r="K41"/>
  <c r="L41"/>
  <c r="K40"/>
  <c r="L40"/>
  <c r="K39"/>
  <c r="L39"/>
  <c r="K38"/>
  <c r="L38"/>
  <c r="K37"/>
  <c r="L37"/>
  <c r="K36"/>
  <c r="L36"/>
  <c r="K35"/>
  <c r="L35"/>
  <c r="K34"/>
  <c r="L34"/>
  <c r="K33"/>
  <c r="L33"/>
  <c r="K32"/>
  <c r="L32"/>
  <c r="K31"/>
  <c r="L31"/>
  <c r="K30"/>
  <c r="L30"/>
  <c r="K29"/>
  <c r="L29"/>
  <c r="K28"/>
  <c r="L28"/>
  <c r="K27"/>
  <c r="L27"/>
  <c r="K26"/>
  <c r="L26"/>
  <c r="K25"/>
  <c r="L25"/>
  <c r="K24"/>
  <c r="L24"/>
  <c r="K23"/>
  <c r="L23"/>
  <c r="K22"/>
  <c r="L22"/>
  <c r="K21"/>
  <c r="L21"/>
  <c r="K20"/>
  <c r="L20"/>
  <c r="K19"/>
  <c r="L19"/>
  <c r="K18"/>
  <c r="L18"/>
  <c r="K17"/>
  <c r="L17"/>
  <c r="K16"/>
  <c r="L16"/>
  <c r="K15"/>
  <c r="L15"/>
  <c r="K14"/>
  <c r="L14"/>
  <c r="K13"/>
  <c r="L13"/>
  <c r="K12"/>
  <c r="L12"/>
  <c r="K11"/>
  <c r="L11"/>
  <c r="K10"/>
  <c r="L10"/>
  <c r="K9"/>
  <c r="L9"/>
  <c r="K8"/>
  <c r="L8"/>
  <c r="K7"/>
  <c r="L7"/>
  <c r="K6"/>
  <c r="L6"/>
  <c r="K5"/>
  <c r="L5"/>
</calcChain>
</file>

<file path=xl/comments1.xml><?xml version="1.0" encoding="utf-8"?>
<comments xmlns="http://schemas.openxmlformats.org/spreadsheetml/2006/main">
  <authors>
    <author>Admin</author>
  </authors>
  <commentList>
    <comment ref="AI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Min Sozialfaktor</t>
        </r>
      </text>
    </comment>
    <comment ref="AJ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Min Infrastrukturfaktor</t>
        </r>
      </text>
    </comment>
    <comment ref="AM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Zielmenge</t>
        </r>
      </text>
    </comment>
    <comment ref="AJ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Schulen
KITA
Ärzte
Verkehr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Zielmenge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Schulen
KITA
Ärzte
Verkehr
Polizei</t>
        </r>
      </text>
    </comment>
  </commentList>
</comments>
</file>

<file path=xl/sharedStrings.xml><?xml version="1.0" encoding="utf-8"?>
<sst xmlns="http://schemas.openxmlformats.org/spreadsheetml/2006/main" count="840" uniqueCount="326">
  <si>
    <t>Bezirk</t>
  </si>
  <si>
    <t>Wandsbek</t>
  </si>
  <si>
    <t>Bramfeld</t>
  </si>
  <si>
    <t>Duvenstedt</t>
  </si>
  <si>
    <t>Farmsen-Berne</t>
  </si>
  <si>
    <t>Hummelsbüttel</t>
  </si>
  <si>
    <t>Jenfeld</t>
  </si>
  <si>
    <t>Marienthal</t>
  </si>
  <si>
    <t>Gesamt</t>
  </si>
  <si>
    <t>Rahlstedt</t>
  </si>
  <si>
    <t>Steilshoop</t>
  </si>
  <si>
    <t>Volksdorf</t>
  </si>
  <si>
    <t>Wellingsbüttel</t>
  </si>
  <si>
    <t>Bergstedt</t>
  </si>
  <si>
    <t>Poppenbüttel</t>
  </si>
  <si>
    <t>Sasel</t>
  </si>
  <si>
    <t>Tonndorf</t>
  </si>
  <si>
    <t>Eilbek</t>
  </si>
  <si>
    <t>Neustadt</t>
  </si>
  <si>
    <t>Hammerbrook</t>
  </si>
  <si>
    <t>Veddel</t>
  </si>
  <si>
    <t>Wilhelmsburg</t>
  </si>
  <si>
    <t>Rothenburgsort</t>
  </si>
  <si>
    <t>Horn</t>
  </si>
  <si>
    <t>Billbrook</t>
  </si>
  <si>
    <t>Billstedt</t>
  </si>
  <si>
    <t>Hamm</t>
  </si>
  <si>
    <t>Borgfelde</t>
  </si>
  <si>
    <t>Altona</t>
  </si>
  <si>
    <t>Rissen</t>
  </si>
  <si>
    <t>Blankenese</t>
  </si>
  <si>
    <t>Iserbrook</t>
  </si>
  <si>
    <t>Osdorf</t>
  </si>
  <si>
    <t>Nienstedten</t>
  </si>
  <si>
    <t>Bahrenfeld</t>
  </si>
  <si>
    <t>Groß Borstel</t>
  </si>
  <si>
    <t>Othmarschen</t>
  </si>
  <si>
    <t>Ottensen</t>
  </si>
  <si>
    <t>Altona-Nord</t>
  </si>
  <si>
    <t>Sternschanze</t>
  </si>
  <si>
    <t>Altona-Altstadt</t>
  </si>
  <si>
    <t>Lurup</t>
  </si>
  <si>
    <t>Eimsbüttel</t>
  </si>
  <si>
    <t>Schnelsen</t>
  </si>
  <si>
    <t>Niendorf</t>
  </si>
  <si>
    <t>Eidelstedt</t>
  </si>
  <si>
    <t>Stellingen</t>
  </si>
  <si>
    <t>Lokstedt</t>
  </si>
  <si>
    <t>Hoheluft-West</t>
  </si>
  <si>
    <t>Harvestehude</t>
  </si>
  <si>
    <t>Rotherbaum</t>
  </si>
  <si>
    <t>Hamburg-Nord</t>
  </si>
  <si>
    <t>Langenhorn</t>
  </si>
  <si>
    <t>Fuhlsbüttel</t>
  </si>
  <si>
    <t>Ohlsdorf</t>
  </si>
  <si>
    <t>Alsterdorf</t>
  </si>
  <si>
    <t>Eppendorf</t>
  </si>
  <si>
    <t>Winterhude</t>
  </si>
  <si>
    <t>Barmbek-Nord</t>
  </si>
  <si>
    <t>Hoheluft-Ost</t>
  </si>
  <si>
    <t>Uhlenhorst</t>
  </si>
  <si>
    <t>Barmbek-Süd</t>
  </si>
  <si>
    <t>Dulsberg</t>
  </si>
  <si>
    <t>Hohenfelde</t>
  </si>
  <si>
    <t>Bergedorf</t>
  </si>
  <si>
    <t>Spadenland</t>
  </si>
  <si>
    <t>Tatenberg</t>
  </si>
  <si>
    <t>Moorfleet</t>
  </si>
  <si>
    <t>Billwerder</t>
  </si>
  <si>
    <t>Lohbrügge</t>
  </si>
  <si>
    <t>Ochsenwerder</t>
  </si>
  <si>
    <t>Reitbrook</t>
  </si>
  <si>
    <t>Kirchwerder</t>
  </si>
  <si>
    <t>Neuengamme</t>
  </si>
  <si>
    <t>Curslack</t>
  </si>
  <si>
    <t>Altengamme</t>
  </si>
  <si>
    <t>Harburg</t>
  </si>
  <si>
    <t>Cranz</t>
  </si>
  <si>
    <t>Neuenfelde</t>
  </si>
  <si>
    <t>Francop</t>
  </si>
  <si>
    <t>Neugraben-Fischbek</t>
  </si>
  <si>
    <t>Hausbruch</t>
  </si>
  <si>
    <t>Heimfeld</t>
  </si>
  <si>
    <t>Eißendorf</t>
  </si>
  <si>
    <t>Wilstorf</t>
  </si>
  <si>
    <t>Marmstorf</t>
  </si>
  <si>
    <t>Langenbek</t>
  </si>
  <si>
    <t>Rönneburg</t>
  </si>
  <si>
    <t>Sinstorf</t>
  </si>
  <si>
    <t>Hamburg-Altstadt</t>
  </si>
  <si>
    <t>HafenCity</t>
  </si>
  <si>
    <t>St. Pauli</t>
  </si>
  <si>
    <t>St. Georg</t>
  </si>
  <si>
    <t>Kleiner Grasbrook und Steinwerder</t>
  </si>
  <si>
    <t>Waltershof und Finkenwerder</t>
  </si>
  <si>
    <t>Groß Flottbek</t>
  </si>
  <si>
    <t>Sülldorf</t>
  </si>
  <si>
    <t>Lemsahl-Mellingstedt</t>
  </si>
  <si>
    <t>Wohldorf-Ohlstedt</t>
  </si>
  <si>
    <t>Allermöhe</t>
  </si>
  <si>
    <t>Neuallermöhe</t>
  </si>
  <si>
    <t>Neuland und Gut Moor</t>
  </si>
  <si>
    <t>Moorburg und Altenwerder</t>
  </si>
  <si>
    <t>Wahlbeteiligung (2015)</t>
  </si>
  <si>
    <t>Hamburg-Mitte</t>
  </si>
  <si>
    <t>Fläche</t>
  </si>
  <si>
    <t>Einwohner je Fläche</t>
  </si>
  <si>
    <t>EW je Arzt</t>
  </si>
  <si>
    <t xml:space="preserve">Statistische Daten zu den Stadtteilen Hamburgs, © Statistikamt Nord </t>
  </si>
  <si>
    <t>Stadtgebiet</t>
  </si>
  <si>
    <t>Sozialstruktur</t>
  </si>
  <si>
    <t>Wohnen</t>
  </si>
  <si>
    <t>Infrastruktur und Verkehr</t>
  </si>
  <si>
    <t>Bevölkerung</t>
  </si>
  <si>
    <t>Unter 18-Jährige</t>
  </si>
  <si>
    <t>Anteil der unter 18-Jährigen in %</t>
  </si>
  <si>
    <t xml:space="preserve"> 65-Jährige und Ältere</t>
  </si>
  <si>
    <t>Anteil der 65-Jährigen und Älteren in %</t>
  </si>
  <si>
    <t>Ausländerinnen und Ausländer</t>
  </si>
  <si>
    <t>Ausländeranteil in %</t>
  </si>
  <si>
    <t>Bevölkerung mit Migrations-hintergrund</t>
  </si>
  <si>
    <t>Anteil der Bevölkerung mit Migrations-hintergrund in %</t>
  </si>
  <si>
    <t>Unter 18-Jährige mit Migrations-hintergrund</t>
  </si>
  <si>
    <t>Anteil der unter 18-Jährigen mit Migrations-hintergrund in %</t>
  </si>
  <si>
    <t>Haushalte</t>
  </si>
  <si>
    <t>Personen je Haushalt</t>
  </si>
  <si>
    <t>Einpersonen-haushalte</t>
  </si>
  <si>
    <t>Anteil der Einpersonen-haushalte in %</t>
  </si>
  <si>
    <t>Haushalte mit Kindern</t>
  </si>
  <si>
    <t>Anteil der Haushalte mit Kindern in %</t>
  </si>
  <si>
    <t>Alleinerziehende</t>
  </si>
  <si>
    <t>Anteil der Haushalte von Alleinerziehenden in %</t>
  </si>
  <si>
    <t>Fläche in km²</t>
  </si>
  <si>
    <t>Bevölkerungs-dichte</t>
  </si>
  <si>
    <t>Geburten</t>
  </si>
  <si>
    <t>Sterbefälle</t>
  </si>
  <si>
    <t>Zuzüge</t>
  </si>
  <si>
    <t>Fortzüge</t>
  </si>
  <si>
    <t>Wanderungssaldo</t>
  </si>
  <si>
    <t>Wohnungen (2012)</t>
  </si>
  <si>
    <t>Wohnungen in Ein- und Zweifamilien-häusern (2012)</t>
  </si>
  <si>
    <t>Sozialwohnungen (Jan 2013)</t>
  </si>
  <si>
    <t>Sozialwohnungen mit Bindungsauslauf bis 2018</t>
  </si>
  <si>
    <t>Kindergärten und Vorschulklassen (Aug 2012)</t>
  </si>
  <si>
    <t>Grundschulen (2012/2013)</t>
  </si>
  <si>
    <t>Niedergelassene Ärzte (Dez 2012)</t>
  </si>
  <si>
    <t>Anzahl der Einwohnerinnen und Einwohner</t>
  </si>
  <si>
    <t>Anzahl der Kinder und Jugendlichen unter 18 Jahren</t>
  </si>
  <si>
    <t>Anteil Kinder und Jugendlicher unter 18 Jahren an der Gesamt-bevölkerung</t>
  </si>
  <si>
    <t>Anzahl älterer Einwohnerinnen und Einwohner über 64 Jahren</t>
  </si>
  <si>
    <t>Anteil älterer Einwohnerinnen und Einwohner über 64 Jahren an der Gesamt-bevölkerung</t>
  </si>
  <si>
    <t xml:space="preserve">Anzahl ausländischer Einwohnerinnen und Einwohner </t>
  </si>
  <si>
    <t>Anteil ausländischer Einwohnerinnen und Einwohner an der Gesamt-bevölkerung</t>
  </si>
  <si>
    <t>Anzahl der Einwohnerinnen und Einwohner mit Migrations-hintergrund</t>
  </si>
  <si>
    <t>Anteil der Einwohnerinnen und Einwohner mit Migrations-hintergrund an der Gesamt-bevölkerung</t>
  </si>
  <si>
    <t>Anzahl der Kinder und Jugendlichen unter 18 Jahren mit Migrations-hintergrund</t>
  </si>
  <si>
    <t>Anteil Kinder und Jugendlicher unter 18 Jahren mit Migrations-hintergrund an allen Kindern und Jugendlichen unter 18 Jahren</t>
  </si>
  <si>
    <t>Anzahl der Haushalte</t>
  </si>
  <si>
    <t>Durchschnittliche Anzahl der Personen je Haushalt</t>
  </si>
  <si>
    <t>Anzahl der Einpersonen-haushalte</t>
  </si>
  <si>
    <t>Anteil der Haushalte, in denen nur eine Person lebt, an allen Haushalten</t>
  </si>
  <si>
    <t>Anzahl der Haushalte mit Kindern</t>
  </si>
  <si>
    <t>Anteil der Haushalte, in denen Kinder leben, an allen Haushalten</t>
  </si>
  <si>
    <t>Anzahl der Haushalte, in denen Alleinerziehende leben</t>
  </si>
  <si>
    <t>Anteil der Haushalte, in denen Alleinerziehende leben, an allen Haushalten mit Kindern</t>
  </si>
  <si>
    <t>Einwohnerinnen und Einwohner je km²</t>
  </si>
  <si>
    <t>Anzahl der Lebendgeborenen</t>
  </si>
  <si>
    <t>Anzahl der Sterbefälle</t>
  </si>
  <si>
    <t>Differenz der Zuzüge und Fortzüge über die Stadtteilgrenze</t>
  </si>
  <si>
    <t>Sozial-versicherungs-pflichtig Beschäftigte am Wohnort</t>
  </si>
  <si>
    <t>Anteil sozial-versicherungs-pflichtig Beschäftigter am Wohnort an den Erwerbsfähigen (15 bis unter 65-Jährige)</t>
  </si>
  <si>
    <t>Anzahl der Arbeitslosen</t>
  </si>
  <si>
    <t>Anteil der Arbeitslosen an den Erwerbsfähigen (15 bis unter 65-Jährige)</t>
  </si>
  <si>
    <t>Jüngere Arbeitslose im Alter von 15 bis unter 25 Jahren</t>
  </si>
  <si>
    <t>Anteil jüngerer Arbeitsloser (15 bis unter 25-Jährige) an den jüngeren Erwerbsfähigen (15 bis unter 25-Jährige)</t>
  </si>
  <si>
    <t>Ältere Arbeitslose im Alter von 55 bis unter 65 Jahren</t>
  </si>
  <si>
    <t>Anteil älterer Arbeitsloser (55 bis unter 65-Jährige) an den älteren Erwerbsfähigen (55 bis unter 65-Jährige)</t>
  </si>
  <si>
    <t>Anzahl der Leistungs-empfängerinnen und Leistungs-empfänger nach SGB II</t>
  </si>
  <si>
    <t>Anteil der Leistungs-empfängerinnen und Leistungs-empfänger nach SGB II an der Gesamt-bevölkerung</t>
  </si>
  <si>
    <t>Anzahl der Leistungs-empfängerinnen und Leistungs-empfänger nach SGB II unter 15 Jahren</t>
  </si>
  <si>
    <t>Anteil der Leistungs-empfängerinnen und Leistungs-empfänger nach SGB II unter 15 Jahren an der Bevölkerung unter 15 Jahren</t>
  </si>
  <si>
    <t>Anzahl der Bedarfs-gemeinschaften nach SGB II</t>
  </si>
  <si>
    <t>Anzahl der Wohngebäude</t>
  </si>
  <si>
    <t>Anzahl der Wohnungen</t>
  </si>
  <si>
    <t>Anzahl der bezugsfertig gewordenen Wohnungen im Jahr</t>
  </si>
  <si>
    <t>Anzahl der Wohnungen in Ein- und Zweifamilien-häusern</t>
  </si>
  <si>
    <t>Anteil der Wohnungen in Ein- und Zweifamilien-häusern an allen Wohnungen</t>
  </si>
  <si>
    <t>Durchschnittliche Wohnungsgröße in m²</t>
  </si>
  <si>
    <t>Durchschnittliche Wohnfläche je Einwohner/-in in m²</t>
  </si>
  <si>
    <t>Anzahl der Sozialwohnungen</t>
  </si>
  <si>
    <t>Anteil der Sozialwohnungen an allen Wohnungen</t>
  </si>
  <si>
    <t>Durchschnittlicher Immobilienpreis für ein Grundstück in EUR/m²</t>
  </si>
  <si>
    <t>Durchschnittlicher Immobilienpreis für ein Ein- bzw Zweifamilienhaus in EUR/m²</t>
  </si>
  <si>
    <t>Durchschnittlicher Immobilienpreis für eine Eigentums-wohnung in EUR/m²</t>
  </si>
  <si>
    <t>Kindergärten und Vorschulklassen für Kinder im Alter von 3 Jahren bis Schuleintritt</t>
  </si>
  <si>
    <t>Anzahl der Grundschulen</t>
  </si>
  <si>
    <t>Anzahl der Schülerinnen und Schüler der Sekundarstufe I (nach Wohnort)</t>
  </si>
  <si>
    <t>Anteil der Schülerinnen und Schüler in Gymnasien an allen Schülerinnen und Schülern der Sekundarstufe I (nach Wohnort)</t>
  </si>
  <si>
    <t>Anzahl der niedergelassenen Ärzte</t>
  </si>
  <si>
    <t>Anzahl der Allgemeinärzte</t>
  </si>
  <si>
    <t>Anzahl der Zahnärzte</t>
  </si>
  <si>
    <t>Anzahl der Apotheken</t>
  </si>
  <si>
    <t>Anzahl privater PKW</t>
  </si>
  <si>
    <t>Anzahl der privaten PKW je 1 000 Einwohnerinnen und Einwohner</t>
  </si>
  <si>
    <t>Hamburg</t>
  </si>
  <si>
    <t>Sozialwohnungen (Jan 2013) je EW</t>
  </si>
  <si>
    <t>Migrationshintergrund in %</t>
  </si>
  <si>
    <t>Bevölkerung und Haushalte 31.12.2014</t>
  </si>
  <si>
    <t>Bevölkerungsbewegung 2014</t>
  </si>
  <si>
    <t>Sozial-versicherungs-pflichtig Beschäftigte (Dez 2014)</t>
  </si>
  <si>
    <t>Beschäftigten-quote in % (Dez 2014)</t>
  </si>
  <si>
    <t>Arbeitslose (Dez 2014)</t>
  </si>
  <si>
    <t>Arbeitslosenanteil in % (Dez 2014)</t>
  </si>
  <si>
    <t>Jüngere Arbeitslose (Dez 2014)</t>
  </si>
  <si>
    <t>Arbeitslosenanteil Jüngerer in % (Dez 2014)</t>
  </si>
  <si>
    <t>Ältere Arbeitslose (Dez 2014)</t>
  </si>
  <si>
    <t>Arbeitslosenanteil Älterer in % (Dez 2014)</t>
  </si>
  <si>
    <t>Leistungs-empfänger/-innen nach SGB II (Dez 2014)</t>
  </si>
  <si>
    <t>Anteil der Leistungs-empfänger/-innen nach SGB II in % (Dez 2014)</t>
  </si>
  <si>
    <t>Unter 15-Jährige in Mindestsicherung (Dez 2014)</t>
  </si>
  <si>
    <t>Anteil der unter 15-Jährigen in Mindestsicherung in % (Dez 2014)</t>
  </si>
  <si>
    <t>Bedarfs-gemeinschaften nach SGB II (Dez 2014)</t>
  </si>
  <si>
    <t>Lohn- und Einkommen-steuerpflichtige (2010)</t>
  </si>
  <si>
    <t>Durchschnitt-liches Einkommen je Steuerpflichtigen in EUR (2010)</t>
  </si>
  <si>
    <t>Wohngebäude (2014)</t>
  </si>
  <si>
    <t>Wohnungen (2014)</t>
  </si>
  <si>
    <t>Bezugsfertige Wohnungen (2014)</t>
  </si>
  <si>
    <t>Wohnungen in Ein- und Zweifamilien-häusern (2014)</t>
  </si>
  <si>
    <t>Anteil der Wohnungen in Ein- und Zweifamilien-häusern in % (2014)</t>
  </si>
  <si>
    <t>Wohnungsgröße in m² (2014)</t>
  </si>
  <si>
    <t>Wohnfläche je Einwohner/-in in m² (2014)</t>
  </si>
  <si>
    <t>Sozialwohnungen (Jan 2015)</t>
  </si>
  <si>
    <t>Sozialwohnungs-anteil in % (Jan 2015)</t>
  </si>
  <si>
    <t>Sozialwohnungen mit Bindungsauslauf bis 2020</t>
  </si>
  <si>
    <t>Sozialwohnungen mit Bindungsauslauf bis 2020 in %</t>
  </si>
  <si>
    <t>Preise für Grundstücke in EUR/m² (Jan 2015)</t>
  </si>
  <si>
    <t>Preise für Ein- bzw Zwei-familienhäuser in EUR/m² (Jan 2015)</t>
  </si>
  <si>
    <t>Preise für Eigentums-wohnungen in EUR/m² (Jan 2015)</t>
  </si>
  <si>
    <t>Kindergärten und Vorschulklassen (März 2015)</t>
  </si>
  <si>
    <t>Grundschulen (2014/2015)</t>
  </si>
  <si>
    <t>Schülerinnen und Schüler der Sekundarstufe I (2014/2015)</t>
  </si>
  <si>
    <t>Anteil der Schülerinnen und Schüler in Stadtteilschulen in % (2014/2015)</t>
  </si>
  <si>
    <t>Anteil der Schülerinnen und Schüler in Gymnasien in % (2014/2015)</t>
  </si>
  <si>
    <t>Niedergelassene Ärzte (Dez 2014)</t>
  </si>
  <si>
    <t>Allgemeinärzte (Dez 2014)</t>
  </si>
  <si>
    <t>Zahnärzte (Nov 2014)</t>
  </si>
  <si>
    <t>Apotheken (Nov 2014)</t>
  </si>
  <si>
    <t>Private PKW (Jan 2015)</t>
  </si>
  <si>
    <t>PKW-Dichte (Jan 2015)</t>
  </si>
  <si>
    <t>Zuzüge über die Stadtteilgrenze im Jahr 2014</t>
  </si>
  <si>
    <t>Fortzüge über die Stadtteilgrenze im Jahr 2014</t>
  </si>
  <si>
    <t>Anzahl der Lohn- und Einkommen-steuerpflichtigen (2010)</t>
  </si>
  <si>
    <t>Gesamtbetrag der Einkünfte je Steuerpflichtigen (Lohn- und Einkommen-steuer) im Jahr</t>
  </si>
  <si>
    <t>Anzahl der Sozialwohnungen mit Bindungsauslauf bis 2020</t>
  </si>
  <si>
    <t>Anteil der Sozialwohnungen mit Bindungsauslauf bis 2020 an allen Sozialwohnungen</t>
  </si>
  <si>
    <t>Anteil der Schülerinnen und Schüler in Stadtteilschulen an allen Schülerinnen und Schülern der Sekundarstufe I (nach Wohnort)</t>
  </si>
  <si>
    <t>Schnellbahn</t>
  </si>
  <si>
    <t>x</t>
  </si>
  <si>
    <t>Quote KITA</t>
  </si>
  <si>
    <t>Quote Grundschule</t>
  </si>
  <si>
    <t>Polizei</t>
  </si>
  <si>
    <t>PK47</t>
  </si>
  <si>
    <t>PK46</t>
  </si>
  <si>
    <t>PK44</t>
  </si>
  <si>
    <t>PK42</t>
  </si>
  <si>
    <t>PK38</t>
  </si>
  <si>
    <t>PK37</t>
  </si>
  <si>
    <t>PK35</t>
  </si>
  <si>
    <t>PK34</t>
  </si>
  <si>
    <t>PK24</t>
  </si>
  <si>
    <t>PK27</t>
  </si>
  <si>
    <t>PK26</t>
  </si>
  <si>
    <t>PK25</t>
  </si>
  <si>
    <t>PK21</t>
  </si>
  <si>
    <t>PK14</t>
  </si>
  <si>
    <t>PK17</t>
  </si>
  <si>
    <t>PK15/PK16</t>
  </si>
  <si>
    <t>PK11</t>
  </si>
  <si>
    <t>PK33</t>
  </si>
  <si>
    <t>PK23</t>
  </si>
  <si>
    <t>PK31</t>
  </si>
  <si>
    <t>PK36</t>
  </si>
  <si>
    <t>PK41</t>
  </si>
  <si>
    <t>PK43</t>
  </si>
  <si>
    <t>Folgeunterkunft Plan Stadt Hamburg</t>
  </si>
  <si>
    <t>Erstaufnahmen Plan Stadt Hamburg</t>
  </si>
  <si>
    <t>Folgeunterkunft je EW</t>
  </si>
  <si>
    <t>Verteilungs-menge je Einwohner</t>
  </si>
  <si>
    <t>Infrastruktur-faktor</t>
  </si>
  <si>
    <t>Sozialfaktor</t>
  </si>
  <si>
    <t>Flächenfaktor</t>
  </si>
  <si>
    <t>Obergrenze Fläche:</t>
  </si>
  <si>
    <t>Verteilungsmenge Planung gerundet</t>
  </si>
  <si>
    <t>Diff zu Planung</t>
  </si>
  <si>
    <t>Bezirke</t>
  </si>
  <si>
    <t>Stadt</t>
  </si>
  <si>
    <t>Stadtteil</t>
  </si>
  <si>
    <t>Integrations-faktor</t>
  </si>
  <si>
    <t xml:space="preserve">Integrations-kraft </t>
  </si>
  <si>
    <t xml:space="preserve">Integrations-kraft 
</t>
  </si>
  <si>
    <t>Verteilung gerundet</t>
  </si>
  <si>
    <t>Verteilung je Einwohner</t>
  </si>
  <si>
    <t>Differenz zu Planung</t>
  </si>
  <si>
    <t>Zielmenge:</t>
  </si>
  <si>
    <t>Quartiere</t>
  </si>
  <si>
    <t>Mümmelmannsberg</t>
  </si>
  <si>
    <t>Osdorfer Born</t>
  </si>
  <si>
    <t>Neuwiedenthal</t>
  </si>
  <si>
    <t>Durchschnitt Hamburg</t>
  </si>
  <si>
    <t>0,1 Punkte</t>
  </si>
  <si>
    <t>0,2 Punkte</t>
  </si>
  <si>
    <t>&lt;350</t>
  </si>
  <si>
    <t>Einwohner je KITA</t>
  </si>
  <si>
    <t>Einwohner je Schule</t>
  </si>
  <si>
    <t>Einwohner je Arzt</t>
  </si>
  <si>
    <t>Schnellbahnanschluss</t>
  </si>
  <si>
    <t>Polizeikommisiariat</t>
  </si>
  <si>
    <t>vorhanden</t>
  </si>
  <si>
    <t>nicht vorhanden</t>
  </si>
  <si>
    <t>&lt;1.500</t>
  </si>
  <si>
    <t>&lt;500</t>
  </si>
  <si>
    <t>&gt;=350</t>
  </si>
  <si>
    <t>&gt;=1.500</t>
  </si>
  <si>
    <t>&gt;=500</t>
  </si>
  <si>
    <t>Faktor/Punkte</t>
  </si>
  <si>
    <t>Schüler insgesamt</t>
  </si>
</sst>
</file>

<file path=xl/styles.xml><?xml version="1.0" encoding="utf-8"?>
<styleSheet xmlns="http://schemas.openxmlformats.org/spreadsheetml/2006/main">
  <numFmts count="14">
    <numFmt numFmtId="43" formatCode="_-* #,##0.00\ _€_-;\-* #,##0.00\ _€_-;_-* &quot;-&quot;??\ _€_-;_-@_-"/>
    <numFmt numFmtId="164" formatCode="0.0%"/>
    <numFmt numFmtId="165" formatCode="0.0"/>
    <numFmt numFmtId="166" formatCode="###\ ###\ ##0"/>
    <numFmt numFmtId="167" formatCode="#\ ###\ ##0\ \ \ \ ;\-#\ ###\ ##0\ \ \ \ ;\-\ \ \ \ "/>
    <numFmt numFmtId="168" formatCode="###\ ##0.0\ \ \ \ ;\-#####0.0\ \ \ \ ;\-"/>
    <numFmt numFmtId="169" formatCode="0.0\ \ \ \ "/>
    <numFmt numFmtId="170" formatCode="###\ ##0\ \ \ \ "/>
    <numFmt numFmtId="171" formatCode="\+\ ?\ #\ ###\ ##0\ \ \ \ ;\-\ ?\ #\ ###\ ##0\ \ \ \ ;\-\ ?\ \ \ \ "/>
    <numFmt numFmtId="172" formatCode="###\ ###\ \ \ \ "/>
    <numFmt numFmtId="173" formatCode="###,###,###,###"/>
    <numFmt numFmtId="174" formatCode="0.000000"/>
    <numFmt numFmtId="175" formatCode="_-* #,##0\ [$€-407]_-;\-* #,##0\ [$€-407]_-;_-* &quot;-&quot;??\ [$€-407]_-;_-@_-"/>
    <numFmt numFmtId="176" formatCode="_-* #,##0\ _€_-;\-* #,##0\ _€_-;_-* &quot;-&quot;??\ _€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9"/>
      <color theme="1"/>
      <name val="Arial"/>
      <family val="2"/>
    </font>
    <font>
      <i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3" fillId="0" borderId="0"/>
    <xf numFmtId="0" fontId="5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164" fontId="0" fillId="0" borderId="0" xfId="1" applyNumberFormat="1" applyFont="1"/>
    <xf numFmtId="165" fontId="0" fillId="0" borderId="0" xfId="0" applyNumberFormat="1"/>
    <xf numFmtId="1" fontId="0" fillId="0" borderId="0" xfId="0" applyNumberFormat="1"/>
    <xf numFmtId="0" fontId="2" fillId="0" borderId="0" xfId="0" applyFont="1"/>
    <xf numFmtId="0" fontId="0" fillId="5" borderId="0" xfId="0" applyFill="1"/>
    <xf numFmtId="0" fontId="3" fillId="0" borderId="0" xfId="2" applyNumberFormat="1" applyFont="1" applyFill="1" applyBorder="1" applyAlignment="1">
      <alignment vertical="center"/>
    </xf>
    <xf numFmtId="0" fontId="7" fillId="6" borderId="11" xfId="2" applyFont="1" applyFill="1" applyBorder="1" applyAlignment="1">
      <alignment horizontal="center" vertical="center" wrapText="1"/>
    </xf>
    <xf numFmtId="0" fontId="7" fillId="6" borderId="1" xfId="2" applyFont="1" applyFill="1" applyBorder="1" applyAlignment="1">
      <alignment horizontal="center" vertical="center" wrapText="1"/>
    </xf>
    <xf numFmtId="165" fontId="7" fillId="6" borderId="1" xfId="2" applyNumberFormat="1" applyFont="1" applyFill="1" applyBorder="1" applyAlignment="1">
      <alignment horizontal="center" vertical="center" wrapText="1"/>
    </xf>
    <xf numFmtId="165" fontId="7" fillId="6" borderId="12" xfId="2" applyNumberFormat="1" applyFont="1" applyFill="1" applyBorder="1" applyAlignment="1">
      <alignment horizontal="center" vertical="center" wrapText="1"/>
    </xf>
    <xf numFmtId="165" fontId="7" fillId="6" borderId="13" xfId="2" applyNumberFormat="1" applyFont="1" applyFill="1" applyBorder="1" applyAlignment="1">
      <alignment horizontal="center" vertical="center" wrapText="1"/>
    </xf>
    <xf numFmtId="165" fontId="8" fillId="6" borderId="1" xfId="2" applyNumberFormat="1" applyFont="1" applyFill="1" applyBorder="1" applyAlignment="1">
      <alignment horizontal="center" vertical="center" wrapText="1"/>
    </xf>
    <xf numFmtId="0" fontId="7" fillId="6" borderId="14" xfId="2" applyFont="1" applyFill="1" applyBorder="1" applyAlignment="1">
      <alignment horizontal="center" vertical="center" wrapText="1"/>
    </xf>
    <xf numFmtId="0" fontId="7" fillId="6" borderId="12" xfId="2" applyFont="1" applyFill="1" applyBorder="1" applyAlignment="1">
      <alignment horizontal="center" vertical="center" wrapText="1"/>
    </xf>
    <xf numFmtId="166" fontId="8" fillId="6" borderId="1" xfId="2" applyNumberFormat="1" applyFont="1" applyFill="1" applyBorder="1" applyAlignment="1">
      <alignment horizontal="center" vertical="center" wrapText="1"/>
    </xf>
    <xf numFmtId="0" fontId="9" fillId="6" borderId="16" xfId="2" applyFont="1" applyFill="1" applyBorder="1" applyAlignment="1">
      <alignment horizontal="center" vertical="center" wrapText="1"/>
    </xf>
    <xf numFmtId="0" fontId="9" fillId="6" borderId="17" xfId="2" applyFont="1" applyFill="1" applyBorder="1" applyAlignment="1">
      <alignment horizontal="center" vertical="center" wrapText="1"/>
    </xf>
    <xf numFmtId="165" fontId="9" fillId="6" borderId="17" xfId="2" applyNumberFormat="1" applyFont="1" applyFill="1" applyBorder="1" applyAlignment="1">
      <alignment horizontal="center" vertical="center" wrapText="1"/>
    </xf>
    <xf numFmtId="165" fontId="9" fillId="6" borderId="18" xfId="2" applyNumberFormat="1" applyFont="1" applyFill="1" applyBorder="1" applyAlignment="1">
      <alignment horizontal="center" vertical="center" wrapText="1"/>
    </xf>
    <xf numFmtId="165" fontId="9" fillId="6" borderId="19" xfId="2" applyNumberFormat="1" applyFont="1" applyFill="1" applyBorder="1" applyAlignment="1">
      <alignment horizontal="center" vertical="center" wrapText="1"/>
    </xf>
    <xf numFmtId="165" fontId="10" fillId="6" borderId="17" xfId="2" applyNumberFormat="1" applyFont="1" applyFill="1" applyBorder="1" applyAlignment="1">
      <alignment horizontal="center" vertical="center" wrapText="1"/>
    </xf>
    <xf numFmtId="0" fontId="9" fillId="6" borderId="18" xfId="2" applyFont="1" applyFill="1" applyBorder="1" applyAlignment="1">
      <alignment horizontal="center" vertical="center" wrapText="1"/>
    </xf>
    <xf numFmtId="0" fontId="9" fillId="6" borderId="20" xfId="2" applyFont="1" applyFill="1" applyBorder="1" applyAlignment="1">
      <alignment horizontal="center" vertical="center" wrapText="1"/>
    </xf>
    <xf numFmtId="0" fontId="11" fillId="0" borderId="0" xfId="2" applyFont="1" applyFill="1"/>
    <xf numFmtId="0" fontId="0" fillId="0" borderId="0" xfId="0" applyBorder="1"/>
    <xf numFmtId="0" fontId="0" fillId="0" borderId="0" xfId="0" applyFill="1" applyBorder="1"/>
    <xf numFmtId="0" fontId="5" fillId="0" borderId="0" xfId="2"/>
    <xf numFmtId="0" fontId="11" fillId="0" borderId="0" xfId="3" applyFont="1" applyFill="1"/>
    <xf numFmtId="167" fontId="11" fillId="0" borderId="0" xfId="3" applyNumberFormat="1" applyFont="1" applyFill="1"/>
    <xf numFmtId="168" fontId="11" fillId="0" borderId="0" xfId="3" applyNumberFormat="1" applyFont="1" applyFill="1"/>
    <xf numFmtId="169" fontId="11" fillId="0" borderId="0" xfId="3" applyNumberFormat="1" applyFont="1" applyFill="1"/>
    <xf numFmtId="170" fontId="11" fillId="0" borderId="0" xfId="3" applyNumberFormat="1" applyFont="1" applyFill="1"/>
    <xf numFmtId="171" fontId="11" fillId="0" borderId="0" xfId="3" applyNumberFormat="1" applyFont="1" applyFill="1"/>
    <xf numFmtId="172" fontId="11" fillId="0" borderId="0" xfId="3" applyNumberFormat="1" applyFont="1" applyFill="1"/>
    <xf numFmtId="167" fontId="12" fillId="0" borderId="0" xfId="3" applyNumberFormat="1" applyFont="1" applyFill="1" applyAlignment="1">
      <alignment horizontal="right" vertical="center"/>
    </xf>
    <xf numFmtId="166" fontId="11" fillId="0" borderId="0" xfId="3" applyNumberFormat="1" applyFont="1" applyFill="1"/>
    <xf numFmtId="0" fontId="12" fillId="0" borderId="0" xfId="3" applyFont="1" applyFill="1"/>
    <xf numFmtId="173" fontId="11" fillId="0" borderId="0" xfId="4" applyNumberFormat="1" applyFont="1" applyFill="1"/>
    <xf numFmtId="164" fontId="0" fillId="0" borderId="0" xfId="1" applyNumberFormat="1" applyFont="1" applyBorder="1"/>
    <xf numFmtId="0" fontId="0" fillId="8" borderId="0" xfId="0" applyFill="1"/>
    <xf numFmtId="164" fontId="0" fillId="9" borderId="0" xfId="1" applyNumberFormat="1" applyFont="1" applyFill="1"/>
    <xf numFmtId="165" fontId="0" fillId="9" borderId="0" xfId="1" applyNumberFormat="1" applyFont="1" applyFill="1"/>
    <xf numFmtId="1" fontId="0" fillId="0" borderId="0" xfId="1" applyNumberFormat="1" applyFont="1" applyFill="1"/>
    <xf numFmtId="2" fontId="0" fillId="9" borderId="0" xfId="1" applyNumberFormat="1" applyFont="1" applyFill="1"/>
    <xf numFmtId="0" fontId="17" fillId="0" borderId="0" xfId="0" applyFont="1"/>
    <xf numFmtId="0" fontId="7" fillId="11" borderId="21" xfId="2" applyFont="1" applyFill="1" applyBorder="1" applyAlignment="1">
      <alignment horizontal="center" vertical="center" wrapText="1"/>
    </xf>
    <xf numFmtId="165" fontId="7" fillId="11" borderId="21" xfId="2" applyNumberFormat="1" applyFont="1" applyFill="1" applyBorder="1" applyAlignment="1">
      <alignment horizontal="center" vertical="center" wrapText="1"/>
    </xf>
    <xf numFmtId="166" fontId="8" fillId="11" borderId="2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0" fillId="5" borderId="0" xfId="0" applyNumberFormat="1" applyFill="1"/>
    <xf numFmtId="165" fontId="0" fillId="5" borderId="0" xfId="0" applyNumberFormat="1" applyFill="1"/>
    <xf numFmtId="1" fontId="0" fillId="4" borderId="0" xfId="0" applyNumberFormat="1" applyFill="1"/>
    <xf numFmtId="174" fontId="2" fillId="0" borderId="0" xfId="0" applyNumberFormat="1" applyFont="1"/>
    <xf numFmtId="165" fontId="2" fillId="9" borderId="0" xfId="1" applyNumberFormat="1" applyFont="1" applyFill="1"/>
    <xf numFmtId="0" fontId="7" fillId="10" borderId="21" xfId="2" applyFont="1" applyFill="1" applyBorder="1" applyAlignment="1">
      <alignment horizontal="center" vertical="center" wrapText="1"/>
    </xf>
    <xf numFmtId="0" fontId="7" fillId="3" borderId="21" xfId="2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vertical="center" wrapText="1"/>
    </xf>
    <xf numFmtId="0" fontId="16" fillId="7" borderId="21" xfId="0" applyFont="1" applyFill="1" applyBorder="1" applyAlignment="1">
      <alignment vertical="center" wrapText="1"/>
    </xf>
    <xf numFmtId="0" fontId="7" fillId="12" borderId="21" xfId="2" applyFont="1" applyFill="1" applyBorder="1" applyAlignment="1">
      <alignment horizontal="center" vertical="center" wrapText="1"/>
    </xf>
    <xf numFmtId="164" fontId="0" fillId="0" borderId="0" xfId="0" applyNumberFormat="1"/>
    <xf numFmtId="175" fontId="0" fillId="0" borderId="0" xfId="0" applyNumberFormat="1" applyFill="1"/>
    <xf numFmtId="175" fontId="0" fillId="0" borderId="0" xfId="1" applyNumberFormat="1" applyFont="1"/>
    <xf numFmtId="175" fontId="0" fillId="0" borderId="0" xfId="0" applyNumberFormat="1" applyFill="1" applyBorder="1"/>
    <xf numFmtId="3" fontId="0" fillId="0" borderId="0" xfId="0" applyNumberFormat="1" applyFill="1"/>
    <xf numFmtId="3" fontId="0" fillId="0" borderId="0" xfId="0" applyNumberFormat="1" applyFill="1" applyBorder="1"/>
    <xf numFmtId="3" fontId="0" fillId="0" borderId="0" xfId="0" applyNumberFormat="1"/>
    <xf numFmtId="3" fontId="0" fillId="2" borderId="0" xfId="1" applyNumberFormat="1" applyFont="1" applyFill="1"/>
    <xf numFmtId="3" fontId="0" fillId="9" borderId="0" xfId="1" applyNumberFormat="1" applyFont="1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10" borderId="0" xfId="0" applyFill="1"/>
    <xf numFmtId="9" fontId="2" fillId="9" borderId="0" xfId="1" applyFont="1" applyFill="1"/>
    <xf numFmtId="0" fontId="0" fillId="18" borderId="0" xfId="0" applyFill="1"/>
    <xf numFmtId="0" fontId="0" fillId="2" borderId="0" xfId="0" applyFill="1"/>
    <xf numFmtId="0" fontId="0" fillId="0" borderId="0" xfId="0" applyFill="1"/>
    <xf numFmtId="3" fontId="19" fillId="0" borderId="0" xfId="0" applyNumberFormat="1" applyFont="1" applyFill="1"/>
    <xf numFmtId="3" fontId="19" fillId="0" borderId="0" xfId="0" applyNumberFormat="1" applyFont="1"/>
    <xf numFmtId="3" fontId="19" fillId="2" borderId="0" xfId="1" applyNumberFormat="1" applyFont="1" applyFill="1"/>
    <xf numFmtId="0" fontId="0" fillId="11" borderId="1" xfId="0" applyFill="1" applyBorder="1"/>
    <xf numFmtId="0" fontId="0" fillId="0" borderId="1" xfId="0" applyBorder="1"/>
    <xf numFmtId="176" fontId="0" fillId="0" borderId="1" xfId="5" applyNumberFormat="1" applyFont="1" applyBorder="1"/>
    <xf numFmtId="0" fontId="0" fillId="19" borderId="0" xfId="0" applyFill="1"/>
    <xf numFmtId="0" fontId="0" fillId="19" borderId="0" xfId="0" applyFill="1" applyBorder="1"/>
    <xf numFmtId="0" fontId="2" fillId="19" borderId="0" xfId="0" applyFont="1" applyFill="1"/>
    <xf numFmtId="0" fontId="18" fillId="7" borderId="22" xfId="0" applyFont="1" applyFill="1" applyBorder="1" applyAlignment="1">
      <alignment vertical="center" wrapText="1"/>
    </xf>
    <xf numFmtId="0" fontId="7" fillId="11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3" borderId="22" xfId="2" applyFont="1" applyFill="1" applyBorder="1" applyAlignment="1">
      <alignment horizontal="center" vertical="center" wrapText="1"/>
    </xf>
    <xf numFmtId="0" fontId="0" fillId="0" borderId="23" xfId="0" applyBorder="1"/>
    <xf numFmtId="0" fontId="0" fillId="13" borderId="23" xfId="0" applyFill="1" applyBorder="1"/>
    <xf numFmtId="165" fontId="0" fillId="9" borderId="23" xfId="1" applyNumberFormat="1" applyFont="1" applyFill="1" applyBorder="1"/>
    <xf numFmtId="2" fontId="0" fillId="9" borderId="23" xfId="1" applyNumberFormat="1" applyFont="1" applyFill="1" applyBorder="1"/>
    <xf numFmtId="165" fontId="1" fillId="9" borderId="23" xfId="1" applyNumberFormat="1" applyFont="1" applyFill="1" applyBorder="1"/>
    <xf numFmtId="9" fontId="2" fillId="9" borderId="23" xfId="1" applyFont="1" applyFill="1" applyBorder="1"/>
    <xf numFmtId="3" fontId="0" fillId="9" borderId="23" xfId="1" applyNumberFormat="1" applyFont="1" applyFill="1" applyBorder="1"/>
    <xf numFmtId="164" fontId="0" fillId="9" borderId="23" xfId="1" applyNumberFormat="1" applyFont="1" applyFill="1" applyBorder="1"/>
    <xf numFmtId="0" fontId="0" fillId="8" borderId="23" xfId="0" applyFill="1" applyBorder="1"/>
    <xf numFmtId="0" fontId="0" fillId="10" borderId="23" xfId="0" applyFill="1" applyBorder="1"/>
    <xf numFmtId="0" fontId="0" fillId="16" borderId="23" xfId="0" applyFill="1" applyBorder="1"/>
    <xf numFmtId="0" fontId="0" fillId="14" borderId="23" xfId="0" applyFill="1" applyBorder="1"/>
    <xf numFmtId="0" fontId="0" fillId="15" borderId="23" xfId="0" applyFill="1" applyBorder="1"/>
    <xf numFmtId="0" fontId="0" fillId="17" borderId="23" xfId="0" applyFill="1" applyBorder="1"/>
    <xf numFmtId="3" fontId="0" fillId="0" borderId="23" xfId="0" applyNumberFormat="1" applyBorder="1"/>
    <xf numFmtId="0" fontId="0" fillId="0" borderId="23" xfId="0" applyFont="1" applyBorder="1"/>
    <xf numFmtId="0" fontId="2" fillId="0" borderId="23" xfId="0" applyFont="1" applyBorder="1"/>
    <xf numFmtId="0" fontId="0" fillId="19" borderId="23" xfId="0" applyFill="1" applyBorder="1"/>
    <xf numFmtId="3" fontId="0" fillId="19" borderId="23" xfId="0" applyNumberFormat="1" applyFill="1" applyBorder="1"/>
    <xf numFmtId="166" fontId="6" fillId="6" borderId="2" xfId="2" applyNumberFormat="1" applyFont="1" applyFill="1" applyBorder="1" applyAlignment="1">
      <alignment horizontal="center" vertical="center"/>
    </xf>
    <xf numFmtId="166" fontId="6" fillId="6" borderId="3" xfId="2" applyNumberFormat="1" applyFont="1" applyFill="1" applyBorder="1" applyAlignment="1">
      <alignment horizontal="center" vertical="center"/>
    </xf>
    <xf numFmtId="166" fontId="6" fillId="6" borderId="9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6" borderId="10" xfId="2" applyFont="1" applyFill="1" applyBorder="1" applyAlignment="1">
      <alignment vertical="center" wrapText="1"/>
    </xf>
    <xf numFmtId="0" fontId="4" fillId="6" borderId="15" xfId="2" applyFont="1" applyFill="1" applyBorder="1" applyAlignment="1">
      <alignment vertical="center" wrapText="1"/>
    </xf>
    <xf numFmtId="0" fontId="5" fillId="0" borderId="3" xfId="2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166" fontId="6" fillId="6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5" fillId="0" borderId="6" xfId="2" applyBorder="1" applyAlignment="1">
      <alignment vertical="center" wrapText="1"/>
    </xf>
    <xf numFmtId="0" fontId="5" fillId="0" borderId="6" xfId="2" applyBorder="1" applyAlignment="1">
      <alignment vertical="center"/>
    </xf>
    <xf numFmtId="0" fontId="5" fillId="0" borderId="7" xfId="2" applyBorder="1" applyAlignment="1">
      <alignment vertical="center"/>
    </xf>
    <xf numFmtId="0" fontId="5" fillId="0" borderId="8" xfId="2" applyBorder="1" applyAlignment="1">
      <alignment vertical="center"/>
    </xf>
    <xf numFmtId="0" fontId="5" fillId="0" borderId="6" xfId="2" applyBorder="1" applyAlignment="1">
      <alignment horizontal="center" vertical="center" wrapText="1"/>
    </xf>
  </cellXfs>
  <cellStyles count="6">
    <cellStyle name="Dezimal" xfId="5" builtinId="3"/>
    <cellStyle name="Prozent" xfId="1" builtinId="5"/>
    <cellStyle name="Standard" xfId="0" builtinId="0"/>
    <cellStyle name="Standard 2" xfId="2"/>
    <cellStyle name="Standard 4" xfId="4"/>
    <cellStyle name="Standard 5" xfId="3"/>
  </cellStyles>
  <dxfs count="0"/>
  <tableStyles count="0" defaultTableStyle="TableStyleMedium2" defaultPivotStyle="PivotStyleLight16"/>
  <colors>
    <mruColors>
      <color rgb="FFFFCC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Verteilung nach Schlüssel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4944035313783386E-2"/>
          <c:y val="0.10507663790152304"/>
          <c:w val="0.93613563983884962"/>
          <c:h val="0.69002288587794347"/>
        </c:manualLayout>
      </c:layout>
      <c:barChart>
        <c:barDir val="col"/>
        <c:grouping val="clustered"/>
        <c:ser>
          <c:idx val="0"/>
          <c:order val="0"/>
          <c:tx>
            <c:strRef>
              <c:f>Datengrundlagen!$AM$3</c:f>
              <c:strCache>
                <c:ptCount val="1"/>
                <c:pt idx="0">
                  <c:v>Verteilungsmenge Planung gerundet</c:v>
                </c:pt>
              </c:strCache>
            </c:strRef>
          </c:tx>
          <c:cat>
            <c:strRef>
              <c:f>Datengrundlagen!$B$4:$B$102</c:f>
              <c:strCache>
                <c:ptCount val="99"/>
                <c:pt idx="0">
                  <c:v>Altona-Altstadt</c:v>
                </c:pt>
                <c:pt idx="1">
                  <c:v>Altona-Nord</c:v>
                </c:pt>
                <c:pt idx="2">
                  <c:v>Bahrenfeld</c:v>
                </c:pt>
                <c:pt idx="3">
                  <c:v>Blankenese</c:v>
                </c:pt>
                <c:pt idx="4">
                  <c:v>Groß Flottbek</c:v>
                </c:pt>
                <c:pt idx="5">
                  <c:v>Iserbrook</c:v>
                </c:pt>
                <c:pt idx="6">
                  <c:v>Lurup</c:v>
                </c:pt>
                <c:pt idx="7">
                  <c:v>Nienstedten</c:v>
                </c:pt>
                <c:pt idx="8">
                  <c:v>Osdorf</c:v>
                </c:pt>
                <c:pt idx="9">
                  <c:v>Othmarschen</c:v>
                </c:pt>
                <c:pt idx="10">
                  <c:v>Ottensen</c:v>
                </c:pt>
                <c:pt idx="11">
                  <c:v>Rissen</c:v>
                </c:pt>
                <c:pt idx="12">
                  <c:v>Sternschanze</c:v>
                </c:pt>
                <c:pt idx="13">
                  <c:v>Sülldorf</c:v>
                </c:pt>
                <c:pt idx="14">
                  <c:v>Allermöhe</c:v>
                </c:pt>
                <c:pt idx="15">
                  <c:v>Altengamme</c:v>
                </c:pt>
                <c:pt idx="16">
                  <c:v>Bergedorf</c:v>
                </c:pt>
                <c:pt idx="17">
                  <c:v>Billwerder</c:v>
                </c:pt>
                <c:pt idx="18">
                  <c:v>Curslack</c:v>
                </c:pt>
                <c:pt idx="19">
                  <c:v>Kirchwerder</c:v>
                </c:pt>
                <c:pt idx="20">
                  <c:v>Lohbrügge</c:v>
                </c:pt>
                <c:pt idx="21">
                  <c:v>Moorfleet</c:v>
                </c:pt>
                <c:pt idx="22">
                  <c:v>Neuallermöhe</c:v>
                </c:pt>
                <c:pt idx="23">
                  <c:v>Neuengamme</c:v>
                </c:pt>
                <c:pt idx="24">
                  <c:v>Ochsenwerder</c:v>
                </c:pt>
                <c:pt idx="25">
                  <c:v>Reitbrook</c:v>
                </c:pt>
                <c:pt idx="26">
                  <c:v>Spadenland</c:v>
                </c:pt>
                <c:pt idx="27">
                  <c:v>Tatenberg</c:v>
                </c:pt>
                <c:pt idx="28">
                  <c:v>Eidelstedt</c:v>
                </c:pt>
                <c:pt idx="29">
                  <c:v>Eimsbüttel</c:v>
                </c:pt>
                <c:pt idx="30">
                  <c:v>Harvestehude</c:v>
                </c:pt>
                <c:pt idx="31">
                  <c:v>Hoheluft-West</c:v>
                </c:pt>
                <c:pt idx="32">
                  <c:v>Lokstedt</c:v>
                </c:pt>
                <c:pt idx="33">
                  <c:v>Niendorf</c:v>
                </c:pt>
                <c:pt idx="34">
                  <c:v>Rotherbaum</c:v>
                </c:pt>
                <c:pt idx="35">
                  <c:v>Schnelsen</c:v>
                </c:pt>
                <c:pt idx="36">
                  <c:v>Stellingen</c:v>
                </c:pt>
                <c:pt idx="37">
                  <c:v>Billbrook</c:v>
                </c:pt>
                <c:pt idx="38">
                  <c:v>Billstedt</c:v>
                </c:pt>
                <c:pt idx="39">
                  <c:v>Borgfelde</c:v>
                </c:pt>
                <c:pt idx="40">
                  <c:v>HafenCity</c:v>
                </c:pt>
                <c:pt idx="41">
                  <c:v>Hamburg-Altstadt</c:v>
                </c:pt>
                <c:pt idx="42">
                  <c:v>Hamm</c:v>
                </c:pt>
                <c:pt idx="43">
                  <c:v>Hammerbrook</c:v>
                </c:pt>
                <c:pt idx="44">
                  <c:v>Horn</c:v>
                </c:pt>
                <c:pt idx="45">
                  <c:v>Kleiner Grasbrook und Steinwerder</c:v>
                </c:pt>
                <c:pt idx="46">
                  <c:v>Neustadt</c:v>
                </c:pt>
                <c:pt idx="47">
                  <c:v>Rothenburgsort</c:v>
                </c:pt>
                <c:pt idx="48">
                  <c:v>St. Georg</c:v>
                </c:pt>
                <c:pt idx="49">
                  <c:v>St. Pauli</c:v>
                </c:pt>
                <c:pt idx="50">
                  <c:v>Veddel</c:v>
                </c:pt>
                <c:pt idx="51">
                  <c:v>Waltershof und Finkenwerder</c:v>
                </c:pt>
                <c:pt idx="52">
                  <c:v>Wilhelmsburg</c:v>
                </c:pt>
                <c:pt idx="53">
                  <c:v>Alsterdorf</c:v>
                </c:pt>
                <c:pt idx="54">
                  <c:v>Barmbek-Nord</c:v>
                </c:pt>
                <c:pt idx="55">
                  <c:v>Barmbek-Süd</c:v>
                </c:pt>
                <c:pt idx="56">
                  <c:v>Dulsberg</c:v>
                </c:pt>
                <c:pt idx="57">
                  <c:v>Eppendorf</c:v>
                </c:pt>
                <c:pt idx="58">
                  <c:v>Fuhlsbüttel</c:v>
                </c:pt>
                <c:pt idx="59">
                  <c:v>Groß Borstel</c:v>
                </c:pt>
                <c:pt idx="60">
                  <c:v>Hoheluft-Ost</c:v>
                </c:pt>
                <c:pt idx="61">
                  <c:v>Hohenfelde</c:v>
                </c:pt>
                <c:pt idx="62">
                  <c:v>Langenhorn</c:v>
                </c:pt>
                <c:pt idx="63">
                  <c:v>Ohlsdorf</c:v>
                </c:pt>
                <c:pt idx="64">
                  <c:v>Uhlenhorst</c:v>
                </c:pt>
                <c:pt idx="65">
                  <c:v>Winterhude</c:v>
                </c:pt>
                <c:pt idx="66">
                  <c:v>Cranz</c:v>
                </c:pt>
                <c:pt idx="67">
                  <c:v>Eißendorf</c:v>
                </c:pt>
                <c:pt idx="68">
                  <c:v>Francop</c:v>
                </c:pt>
                <c:pt idx="69">
                  <c:v>Harburg</c:v>
                </c:pt>
                <c:pt idx="70">
                  <c:v>Hausbruch</c:v>
                </c:pt>
                <c:pt idx="71">
                  <c:v>Heimfeld</c:v>
                </c:pt>
                <c:pt idx="72">
                  <c:v>Langenbek</c:v>
                </c:pt>
                <c:pt idx="73">
                  <c:v>Marmstorf</c:v>
                </c:pt>
                <c:pt idx="74">
                  <c:v>Moorburg und Altenwerder</c:v>
                </c:pt>
                <c:pt idx="75">
                  <c:v>Neuenfelde</c:v>
                </c:pt>
                <c:pt idx="76">
                  <c:v>Neugraben-Fischbek</c:v>
                </c:pt>
                <c:pt idx="77">
                  <c:v>Neuland und Gut Moor</c:v>
                </c:pt>
                <c:pt idx="78">
                  <c:v>Rönneburg</c:v>
                </c:pt>
                <c:pt idx="79">
                  <c:v>Sinstorf</c:v>
                </c:pt>
                <c:pt idx="80">
                  <c:v>Wilstorf</c:v>
                </c:pt>
                <c:pt idx="81">
                  <c:v>Bergstedt</c:v>
                </c:pt>
                <c:pt idx="82">
                  <c:v>Bramfeld</c:v>
                </c:pt>
                <c:pt idx="83">
                  <c:v>Duvenstedt</c:v>
                </c:pt>
                <c:pt idx="84">
                  <c:v>Eilbek</c:v>
                </c:pt>
                <c:pt idx="85">
                  <c:v>Farmsen-Berne</c:v>
                </c:pt>
                <c:pt idx="86">
                  <c:v>Hummelsbüttel</c:v>
                </c:pt>
                <c:pt idx="87">
                  <c:v>Jenfeld</c:v>
                </c:pt>
                <c:pt idx="88">
                  <c:v>Lemsahl-Mellingstedt</c:v>
                </c:pt>
                <c:pt idx="89">
                  <c:v>Marienthal</c:v>
                </c:pt>
                <c:pt idx="90">
                  <c:v>Poppenbüttel</c:v>
                </c:pt>
                <c:pt idx="91">
                  <c:v>Rahlstedt</c:v>
                </c:pt>
                <c:pt idx="92">
                  <c:v>Sasel</c:v>
                </c:pt>
                <c:pt idx="93">
                  <c:v>Steilshoop</c:v>
                </c:pt>
                <c:pt idx="94">
                  <c:v>Tonndorf</c:v>
                </c:pt>
                <c:pt idx="95">
                  <c:v>Volksdorf</c:v>
                </c:pt>
                <c:pt idx="96">
                  <c:v>Wandsbek</c:v>
                </c:pt>
                <c:pt idx="97">
                  <c:v>Wellingsbüttel</c:v>
                </c:pt>
                <c:pt idx="98">
                  <c:v>Wohldorf-Ohlstedt</c:v>
                </c:pt>
              </c:strCache>
            </c:strRef>
          </c:cat>
          <c:val>
            <c:numRef>
              <c:f>Datengrundlagen!$AM$4:$AM$102</c:f>
              <c:numCache>
                <c:formatCode>#,##0</c:formatCode>
                <c:ptCount val="99"/>
                <c:pt idx="0">
                  <c:v>400</c:v>
                </c:pt>
                <c:pt idx="1">
                  <c:v>200</c:v>
                </c:pt>
                <c:pt idx="2">
                  <c:v>1500</c:v>
                </c:pt>
                <c:pt idx="3">
                  <c:v>900</c:v>
                </c:pt>
                <c:pt idx="4">
                  <c:v>400</c:v>
                </c:pt>
                <c:pt idx="5">
                  <c:v>300</c:v>
                </c:pt>
                <c:pt idx="6">
                  <c:v>400</c:v>
                </c:pt>
                <c:pt idx="7">
                  <c:v>400</c:v>
                </c:pt>
                <c:pt idx="8">
                  <c:v>1000</c:v>
                </c:pt>
                <c:pt idx="9">
                  <c:v>900</c:v>
                </c:pt>
                <c:pt idx="10">
                  <c:v>400</c:v>
                </c:pt>
                <c:pt idx="11">
                  <c:v>900</c:v>
                </c:pt>
                <c:pt idx="12">
                  <c:v>100</c:v>
                </c:pt>
                <c:pt idx="13">
                  <c:v>400</c:v>
                </c:pt>
                <c:pt idx="14">
                  <c:v>100</c:v>
                </c:pt>
                <c:pt idx="15">
                  <c:v>100</c:v>
                </c:pt>
                <c:pt idx="16">
                  <c:v>1900</c:v>
                </c:pt>
                <c:pt idx="17">
                  <c:v>100</c:v>
                </c:pt>
                <c:pt idx="18">
                  <c:v>200</c:v>
                </c:pt>
                <c:pt idx="19">
                  <c:v>500</c:v>
                </c:pt>
                <c:pt idx="20">
                  <c:v>1000</c:v>
                </c:pt>
                <c:pt idx="21">
                  <c:v>0</c:v>
                </c:pt>
                <c:pt idx="22">
                  <c:v>400</c:v>
                </c:pt>
                <c:pt idx="23">
                  <c:v>200</c:v>
                </c:pt>
                <c:pt idx="24">
                  <c:v>100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1000</c:v>
                </c:pt>
                <c:pt idx="29">
                  <c:v>500</c:v>
                </c:pt>
                <c:pt idx="30">
                  <c:v>300</c:v>
                </c:pt>
                <c:pt idx="31">
                  <c:v>100</c:v>
                </c:pt>
                <c:pt idx="32">
                  <c:v>700</c:v>
                </c:pt>
                <c:pt idx="33">
                  <c:v>2300</c:v>
                </c:pt>
                <c:pt idx="34">
                  <c:v>600</c:v>
                </c:pt>
                <c:pt idx="35">
                  <c:v>1000</c:v>
                </c:pt>
                <c:pt idx="36">
                  <c:v>900</c:v>
                </c:pt>
                <c:pt idx="37">
                  <c:v>0</c:v>
                </c:pt>
                <c:pt idx="38">
                  <c:v>1600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600</c:v>
                </c:pt>
                <c:pt idx="43">
                  <c:v>100</c:v>
                </c:pt>
                <c:pt idx="44">
                  <c:v>600</c:v>
                </c:pt>
                <c:pt idx="45">
                  <c:v>0</c:v>
                </c:pt>
                <c:pt idx="46">
                  <c:v>400</c:v>
                </c:pt>
                <c:pt idx="47">
                  <c:v>200</c:v>
                </c:pt>
                <c:pt idx="48">
                  <c:v>400</c:v>
                </c:pt>
                <c:pt idx="49">
                  <c:v>300</c:v>
                </c:pt>
                <c:pt idx="50">
                  <c:v>100</c:v>
                </c:pt>
                <c:pt idx="51">
                  <c:v>400</c:v>
                </c:pt>
                <c:pt idx="52">
                  <c:v>1800</c:v>
                </c:pt>
                <c:pt idx="53">
                  <c:v>500</c:v>
                </c:pt>
                <c:pt idx="54">
                  <c:v>400</c:v>
                </c:pt>
                <c:pt idx="55">
                  <c:v>500</c:v>
                </c:pt>
                <c:pt idx="56">
                  <c:v>100</c:v>
                </c:pt>
                <c:pt idx="57">
                  <c:v>500</c:v>
                </c:pt>
                <c:pt idx="58">
                  <c:v>600</c:v>
                </c:pt>
                <c:pt idx="59">
                  <c:v>400</c:v>
                </c:pt>
                <c:pt idx="60">
                  <c:v>100</c:v>
                </c:pt>
                <c:pt idx="61">
                  <c:v>200</c:v>
                </c:pt>
                <c:pt idx="62">
                  <c:v>2200</c:v>
                </c:pt>
                <c:pt idx="63">
                  <c:v>700</c:v>
                </c:pt>
                <c:pt idx="64">
                  <c:v>300</c:v>
                </c:pt>
                <c:pt idx="65">
                  <c:v>1400</c:v>
                </c:pt>
                <c:pt idx="66">
                  <c:v>0</c:v>
                </c:pt>
                <c:pt idx="67">
                  <c:v>700</c:v>
                </c:pt>
                <c:pt idx="68">
                  <c:v>0</c:v>
                </c:pt>
                <c:pt idx="69">
                  <c:v>500</c:v>
                </c:pt>
                <c:pt idx="70">
                  <c:v>500</c:v>
                </c:pt>
                <c:pt idx="71">
                  <c:v>700</c:v>
                </c:pt>
                <c:pt idx="72">
                  <c:v>100</c:v>
                </c:pt>
                <c:pt idx="73">
                  <c:v>300</c:v>
                </c:pt>
                <c:pt idx="74">
                  <c:v>0</c:v>
                </c:pt>
                <c:pt idx="75">
                  <c:v>200</c:v>
                </c:pt>
                <c:pt idx="76">
                  <c:v>1200</c:v>
                </c:pt>
                <c:pt idx="77">
                  <c:v>100</c:v>
                </c:pt>
                <c:pt idx="78">
                  <c:v>100</c:v>
                </c:pt>
                <c:pt idx="79">
                  <c:v>200</c:v>
                </c:pt>
                <c:pt idx="80">
                  <c:v>300</c:v>
                </c:pt>
                <c:pt idx="81">
                  <c:v>400</c:v>
                </c:pt>
                <c:pt idx="82">
                  <c:v>1300</c:v>
                </c:pt>
                <c:pt idx="83">
                  <c:v>300</c:v>
                </c:pt>
                <c:pt idx="84">
                  <c:v>200</c:v>
                </c:pt>
                <c:pt idx="85">
                  <c:v>1000</c:v>
                </c:pt>
                <c:pt idx="86">
                  <c:v>600</c:v>
                </c:pt>
                <c:pt idx="87">
                  <c:v>400</c:v>
                </c:pt>
                <c:pt idx="88">
                  <c:v>300</c:v>
                </c:pt>
                <c:pt idx="89">
                  <c:v>400</c:v>
                </c:pt>
                <c:pt idx="90">
                  <c:v>1500</c:v>
                </c:pt>
                <c:pt idx="91">
                  <c:v>3400</c:v>
                </c:pt>
                <c:pt idx="92">
                  <c:v>1000</c:v>
                </c:pt>
                <c:pt idx="93">
                  <c:v>200</c:v>
                </c:pt>
                <c:pt idx="94">
                  <c:v>400</c:v>
                </c:pt>
                <c:pt idx="95">
                  <c:v>1300</c:v>
                </c:pt>
                <c:pt idx="96">
                  <c:v>900</c:v>
                </c:pt>
                <c:pt idx="97">
                  <c:v>500</c:v>
                </c:pt>
                <c:pt idx="98">
                  <c:v>300</c:v>
                </c:pt>
              </c:numCache>
            </c:numRef>
          </c:val>
        </c:ser>
        <c:dLbls/>
        <c:axId val="87212032"/>
        <c:axId val="87202048"/>
      </c:barChart>
      <c:lineChart>
        <c:grouping val="standard"/>
        <c:ser>
          <c:idx val="1"/>
          <c:order val="1"/>
          <c:tx>
            <c:strRef>
              <c:f>Datengrundlagen!$AN$3</c:f>
              <c:strCache>
                <c:ptCount val="1"/>
                <c:pt idx="0">
                  <c:v>Verteilungs-menge je Einwohner</c:v>
                </c:pt>
              </c:strCache>
            </c:strRef>
          </c:tx>
          <c:marker>
            <c:symbol val="none"/>
          </c:marker>
          <c:cat>
            <c:strRef>
              <c:f>Datengrundlagen!$B$4:$B$102</c:f>
              <c:strCache>
                <c:ptCount val="99"/>
                <c:pt idx="0">
                  <c:v>Altona-Altstadt</c:v>
                </c:pt>
                <c:pt idx="1">
                  <c:v>Altona-Nord</c:v>
                </c:pt>
                <c:pt idx="2">
                  <c:v>Bahrenfeld</c:v>
                </c:pt>
                <c:pt idx="3">
                  <c:v>Blankenese</c:v>
                </c:pt>
                <c:pt idx="4">
                  <c:v>Groß Flottbek</c:v>
                </c:pt>
                <c:pt idx="5">
                  <c:v>Iserbrook</c:v>
                </c:pt>
                <c:pt idx="6">
                  <c:v>Lurup</c:v>
                </c:pt>
                <c:pt idx="7">
                  <c:v>Nienstedten</c:v>
                </c:pt>
                <c:pt idx="8">
                  <c:v>Osdorf</c:v>
                </c:pt>
                <c:pt idx="9">
                  <c:v>Othmarschen</c:v>
                </c:pt>
                <c:pt idx="10">
                  <c:v>Ottensen</c:v>
                </c:pt>
                <c:pt idx="11">
                  <c:v>Rissen</c:v>
                </c:pt>
                <c:pt idx="12">
                  <c:v>Sternschanze</c:v>
                </c:pt>
                <c:pt idx="13">
                  <c:v>Sülldorf</c:v>
                </c:pt>
                <c:pt idx="14">
                  <c:v>Allermöhe</c:v>
                </c:pt>
                <c:pt idx="15">
                  <c:v>Altengamme</c:v>
                </c:pt>
                <c:pt idx="16">
                  <c:v>Bergedorf</c:v>
                </c:pt>
                <c:pt idx="17">
                  <c:v>Billwerder</c:v>
                </c:pt>
                <c:pt idx="18">
                  <c:v>Curslack</c:v>
                </c:pt>
                <c:pt idx="19">
                  <c:v>Kirchwerder</c:v>
                </c:pt>
                <c:pt idx="20">
                  <c:v>Lohbrügge</c:v>
                </c:pt>
                <c:pt idx="21">
                  <c:v>Moorfleet</c:v>
                </c:pt>
                <c:pt idx="22">
                  <c:v>Neuallermöhe</c:v>
                </c:pt>
                <c:pt idx="23">
                  <c:v>Neuengamme</c:v>
                </c:pt>
                <c:pt idx="24">
                  <c:v>Ochsenwerder</c:v>
                </c:pt>
                <c:pt idx="25">
                  <c:v>Reitbrook</c:v>
                </c:pt>
                <c:pt idx="26">
                  <c:v>Spadenland</c:v>
                </c:pt>
                <c:pt idx="27">
                  <c:v>Tatenberg</c:v>
                </c:pt>
                <c:pt idx="28">
                  <c:v>Eidelstedt</c:v>
                </c:pt>
                <c:pt idx="29">
                  <c:v>Eimsbüttel</c:v>
                </c:pt>
                <c:pt idx="30">
                  <c:v>Harvestehude</c:v>
                </c:pt>
                <c:pt idx="31">
                  <c:v>Hoheluft-West</c:v>
                </c:pt>
                <c:pt idx="32">
                  <c:v>Lokstedt</c:v>
                </c:pt>
                <c:pt idx="33">
                  <c:v>Niendorf</c:v>
                </c:pt>
                <c:pt idx="34">
                  <c:v>Rotherbaum</c:v>
                </c:pt>
                <c:pt idx="35">
                  <c:v>Schnelsen</c:v>
                </c:pt>
                <c:pt idx="36">
                  <c:v>Stellingen</c:v>
                </c:pt>
                <c:pt idx="37">
                  <c:v>Billbrook</c:v>
                </c:pt>
                <c:pt idx="38">
                  <c:v>Billstedt</c:v>
                </c:pt>
                <c:pt idx="39">
                  <c:v>Borgfelde</c:v>
                </c:pt>
                <c:pt idx="40">
                  <c:v>HafenCity</c:v>
                </c:pt>
                <c:pt idx="41">
                  <c:v>Hamburg-Altstadt</c:v>
                </c:pt>
                <c:pt idx="42">
                  <c:v>Hamm</c:v>
                </c:pt>
                <c:pt idx="43">
                  <c:v>Hammerbrook</c:v>
                </c:pt>
                <c:pt idx="44">
                  <c:v>Horn</c:v>
                </c:pt>
                <c:pt idx="45">
                  <c:v>Kleiner Grasbrook und Steinwerder</c:v>
                </c:pt>
                <c:pt idx="46">
                  <c:v>Neustadt</c:v>
                </c:pt>
                <c:pt idx="47">
                  <c:v>Rothenburgsort</c:v>
                </c:pt>
                <c:pt idx="48">
                  <c:v>St. Georg</c:v>
                </c:pt>
                <c:pt idx="49">
                  <c:v>St. Pauli</c:v>
                </c:pt>
                <c:pt idx="50">
                  <c:v>Veddel</c:v>
                </c:pt>
                <c:pt idx="51">
                  <c:v>Waltershof und Finkenwerder</c:v>
                </c:pt>
                <c:pt idx="52">
                  <c:v>Wilhelmsburg</c:v>
                </c:pt>
                <c:pt idx="53">
                  <c:v>Alsterdorf</c:v>
                </c:pt>
                <c:pt idx="54">
                  <c:v>Barmbek-Nord</c:v>
                </c:pt>
                <c:pt idx="55">
                  <c:v>Barmbek-Süd</c:v>
                </c:pt>
                <c:pt idx="56">
                  <c:v>Dulsberg</c:v>
                </c:pt>
                <c:pt idx="57">
                  <c:v>Eppendorf</c:v>
                </c:pt>
                <c:pt idx="58">
                  <c:v>Fuhlsbüttel</c:v>
                </c:pt>
                <c:pt idx="59">
                  <c:v>Groß Borstel</c:v>
                </c:pt>
                <c:pt idx="60">
                  <c:v>Hoheluft-Ost</c:v>
                </c:pt>
                <c:pt idx="61">
                  <c:v>Hohenfelde</c:v>
                </c:pt>
                <c:pt idx="62">
                  <c:v>Langenhorn</c:v>
                </c:pt>
                <c:pt idx="63">
                  <c:v>Ohlsdorf</c:v>
                </c:pt>
                <c:pt idx="64">
                  <c:v>Uhlenhorst</c:v>
                </c:pt>
                <c:pt idx="65">
                  <c:v>Winterhude</c:v>
                </c:pt>
                <c:pt idx="66">
                  <c:v>Cranz</c:v>
                </c:pt>
                <c:pt idx="67">
                  <c:v>Eißendorf</c:v>
                </c:pt>
                <c:pt idx="68">
                  <c:v>Francop</c:v>
                </c:pt>
                <c:pt idx="69">
                  <c:v>Harburg</c:v>
                </c:pt>
                <c:pt idx="70">
                  <c:v>Hausbruch</c:v>
                </c:pt>
                <c:pt idx="71">
                  <c:v>Heimfeld</c:v>
                </c:pt>
                <c:pt idx="72">
                  <c:v>Langenbek</c:v>
                </c:pt>
                <c:pt idx="73">
                  <c:v>Marmstorf</c:v>
                </c:pt>
                <c:pt idx="74">
                  <c:v>Moorburg und Altenwerder</c:v>
                </c:pt>
                <c:pt idx="75">
                  <c:v>Neuenfelde</c:v>
                </c:pt>
                <c:pt idx="76">
                  <c:v>Neugraben-Fischbek</c:v>
                </c:pt>
                <c:pt idx="77">
                  <c:v>Neuland und Gut Moor</c:v>
                </c:pt>
                <c:pt idx="78">
                  <c:v>Rönneburg</c:v>
                </c:pt>
                <c:pt idx="79">
                  <c:v>Sinstorf</c:v>
                </c:pt>
                <c:pt idx="80">
                  <c:v>Wilstorf</c:v>
                </c:pt>
                <c:pt idx="81">
                  <c:v>Bergstedt</c:v>
                </c:pt>
                <c:pt idx="82">
                  <c:v>Bramfeld</c:v>
                </c:pt>
                <c:pt idx="83">
                  <c:v>Duvenstedt</c:v>
                </c:pt>
                <c:pt idx="84">
                  <c:v>Eilbek</c:v>
                </c:pt>
                <c:pt idx="85">
                  <c:v>Farmsen-Berne</c:v>
                </c:pt>
                <c:pt idx="86">
                  <c:v>Hummelsbüttel</c:v>
                </c:pt>
                <c:pt idx="87">
                  <c:v>Jenfeld</c:v>
                </c:pt>
                <c:pt idx="88">
                  <c:v>Lemsahl-Mellingstedt</c:v>
                </c:pt>
                <c:pt idx="89">
                  <c:v>Marienthal</c:v>
                </c:pt>
                <c:pt idx="90">
                  <c:v>Poppenbüttel</c:v>
                </c:pt>
                <c:pt idx="91">
                  <c:v>Rahlstedt</c:v>
                </c:pt>
                <c:pt idx="92">
                  <c:v>Sasel</c:v>
                </c:pt>
                <c:pt idx="93">
                  <c:v>Steilshoop</c:v>
                </c:pt>
                <c:pt idx="94">
                  <c:v>Tonndorf</c:v>
                </c:pt>
                <c:pt idx="95">
                  <c:v>Volksdorf</c:v>
                </c:pt>
                <c:pt idx="96">
                  <c:v>Wandsbek</c:v>
                </c:pt>
                <c:pt idx="97">
                  <c:v>Wellingsbüttel</c:v>
                </c:pt>
                <c:pt idx="98">
                  <c:v>Wohldorf-Ohlstedt</c:v>
                </c:pt>
              </c:strCache>
            </c:strRef>
          </c:cat>
          <c:val>
            <c:numRef>
              <c:f>Datengrundlagen!$AN$4:$AN$102</c:f>
              <c:numCache>
                <c:formatCode>0.0%</c:formatCode>
                <c:ptCount val="99"/>
                <c:pt idx="0">
                  <c:v>1.3894678338196471E-2</c:v>
                </c:pt>
                <c:pt idx="1">
                  <c:v>9.1886428374529077E-3</c:v>
                </c:pt>
                <c:pt idx="2">
                  <c:v>5.4788516326977864E-2</c:v>
                </c:pt>
                <c:pt idx="3">
                  <c:v>6.8186983862413814E-2</c:v>
                </c:pt>
                <c:pt idx="4">
                  <c:v>3.6683785766691124E-2</c:v>
                </c:pt>
                <c:pt idx="5">
                  <c:v>2.6785714285714284E-2</c:v>
                </c:pt>
                <c:pt idx="6">
                  <c:v>1.1338511253472419E-2</c:v>
                </c:pt>
                <c:pt idx="7">
                  <c:v>5.5263885051119094E-2</c:v>
                </c:pt>
                <c:pt idx="8">
                  <c:v>3.8608547932512255E-2</c:v>
                </c:pt>
                <c:pt idx="9">
                  <c:v>6.4892926670992862E-2</c:v>
                </c:pt>
                <c:pt idx="10">
                  <c:v>1.1525052583052409E-2</c:v>
                </c:pt>
                <c:pt idx="11">
                  <c:v>5.9768893611369368E-2</c:v>
                </c:pt>
                <c:pt idx="12">
                  <c:v>1.2860082304526749E-2</c:v>
                </c:pt>
                <c:pt idx="13">
                  <c:v>4.411602514613433E-2</c:v>
                </c:pt>
                <c:pt idx="14">
                  <c:v>7.3909830007390986E-2</c:v>
                </c:pt>
                <c:pt idx="15">
                  <c:v>4.4903457566232603E-2</c:v>
                </c:pt>
                <c:pt idx="16">
                  <c:v>5.7065625469289685E-2</c:v>
                </c:pt>
                <c:pt idx="17">
                  <c:v>7.7279752704791344E-2</c:v>
                </c:pt>
                <c:pt idx="18">
                  <c:v>5.1020408163265307E-2</c:v>
                </c:pt>
                <c:pt idx="19">
                  <c:v>5.3527459586768009E-2</c:v>
                </c:pt>
                <c:pt idx="20">
                  <c:v>2.5592465578133796E-2</c:v>
                </c:pt>
                <c:pt idx="21">
                  <c:v>0</c:v>
                </c:pt>
                <c:pt idx="22">
                  <c:v>1.6777819722327083E-2</c:v>
                </c:pt>
                <c:pt idx="23">
                  <c:v>5.4779512462339086E-2</c:v>
                </c:pt>
                <c:pt idx="24">
                  <c:v>3.9808917197452227E-2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3.167062549485352E-2</c:v>
                </c:pt>
                <c:pt idx="29">
                  <c:v>8.8716975106016786E-3</c:v>
                </c:pt>
                <c:pt idx="30">
                  <c:v>1.7491691446562884E-2</c:v>
                </c:pt>
                <c:pt idx="31">
                  <c:v>7.621951219512195E-3</c:v>
                </c:pt>
                <c:pt idx="32">
                  <c:v>2.4952767974904644E-2</c:v>
                </c:pt>
                <c:pt idx="33">
                  <c:v>5.7255233875183588E-2</c:v>
                </c:pt>
                <c:pt idx="34">
                  <c:v>3.7037037037037035E-2</c:v>
                </c:pt>
                <c:pt idx="35">
                  <c:v>3.5320712065555239E-2</c:v>
                </c:pt>
                <c:pt idx="36">
                  <c:v>3.7380072268139719E-2</c:v>
                </c:pt>
                <c:pt idx="37">
                  <c:v>0</c:v>
                </c:pt>
                <c:pt idx="38">
                  <c:v>2.2920665845342806E-2</c:v>
                </c:pt>
                <c:pt idx="39">
                  <c:v>1.4764506127270044E-2</c:v>
                </c:pt>
                <c:pt idx="40">
                  <c:v>4.7778308647873864E-2</c:v>
                </c:pt>
                <c:pt idx="41">
                  <c:v>5.5772448410485218E-2</c:v>
                </c:pt>
                <c:pt idx="42">
                  <c:v>1.5811109939917783E-2</c:v>
                </c:pt>
                <c:pt idx="43">
                  <c:v>4.4563279857397504E-2</c:v>
                </c:pt>
                <c:pt idx="44">
                  <c:v>1.5667432630039693E-2</c:v>
                </c:pt>
                <c:pt idx="45">
                  <c:v>0</c:v>
                </c:pt>
                <c:pt idx="46">
                  <c:v>3.2331070158422244E-2</c:v>
                </c:pt>
                <c:pt idx="47">
                  <c:v>2.1997360316761989E-2</c:v>
                </c:pt>
                <c:pt idx="48">
                  <c:v>3.7446171129002059E-2</c:v>
                </c:pt>
                <c:pt idx="49">
                  <c:v>1.3373155618954219E-2</c:v>
                </c:pt>
                <c:pt idx="50">
                  <c:v>2.1244954323348206E-2</c:v>
                </c:pt>
                <c:pt idx="51">
                  <c:v>3.4126780991382985E-2</c:v>
                </c:pt>
                <c:pt idx="52">
                  <c:v>3.4031611585873103E-2</c:v>
                </c:pt>
                <c:pt idx="53">
                  <c:v>3.5691341280605325E-2</c:v>
                </c:pt>
                <c:pt idx="54">
                  <c:v>9.9425815913101838E-3</c:v>
                </c:pt>
                <c:pt idx="55">
                  <c:v>1.5098441840802029E-2</c:v>
                </c:pt>
                <c:pt idx="56">
                  <c:v>5.7863673185973843E-3</c:v>
                </c:pt>
                <c:pt idx="57">
                  <c:v>2.0686801820438559E-2</c:v>
                </c:pt>
                <c:pt idx="58">
                  <c:v>4.9164208456243856E-2</c:v>
                </c:pt>
                <c:pt idx="59">
                  <c:v>4.9918881817047296E-2</c:v>
                </c:pt>
                <c:pt idx="60">
                  <c:v>1.0630381630700542E-2</c:v>
                </c:pt>
                <c:pt idx="61">
                  <c:v>2.1781746896101066E-2</c:v>
                </c:pt>
                <c:pt idx="62">
                  <c:v>5.1505361239874516E-2</c:v>
                </c:pt>
                <c:pt idx="63">
                  <c:v>4.6533271288971612E-2</c:v>
                </c:pt>
                <c:pt idx="64">
                  <c:v>1.7999640007199856E-2</c:v>
                </c:pt>
                <c:pt idx="65">
                  <c:v>2.6696668637135067E-2</c:v>
                </c:pt>
                <c:pt idx="66">
                  <c:v>0</c:v>
                </c:pt>
                <c:pt idx="67">
                  <c:v>2.9232439655892426E-2</c:v>
                </c:pt>
                <c:pt idx="68">
                  <c:v>0</c:v>
                </c:pt>
                <c:pt idx="69">
                  <c:v>2.1790290246666087E-2</c:v>
                </c:pt>
                <c:pt idx="70">
                  <c:v>2.9458551817592646E-2</c:v>
                </c:pt>
                <c:pt idx="71">
                  <c:v>3.35345405767941E-2</c:v>
                </c:pt>
                <c:pt idx="72">
                  <c:v>2.449179524859172E-2</c:v>
                </c:pt>
                <c:pt idx="73">
                  <c:v>3.4168564920273349E-2</c:v>
                </c:pt>
                <c:pt idx="74">
                  <c:v>0</c:v>
                </c:pt>
                <c:pt idx="75">
                  <c:v>4.3840420868040332E-2</c:v>
                </c:pt>
                <c:pt idx="76">
                  <c:v>4.3606235691703917E-2</c:v>
                </c:pt>
                <c:pt idx="77">
                  <c:v>6.7114093959731544E-2</c:v>
                </c:pt>
                <c:pt idx="78">
                  <c:v>3.1123560535325241E-2</c:v>
                </c:pt>
                <c:pt idx="79">
                  <c:v>5.6274620146314014E-2</c:v>
                </c:pt>
                <c:pt idx="80">
                  <c:v>1.834862385321101E-2</c:v>
                </c:pt>
                <c:pt idx="81">
                  <c:v>3.9154267815191858E-2</c:v>
                </c:pt>
                <c:pt idx="82">
                  <c:v>2.5571422951335614E-2</c:v>
                </c:pt>
                <c:pt idx="83">
                  <c:v>4.7976971053894132E-2</c:v>
                </c:pt>
                <c:pt idx="84">
                  <c:v>9.5324341070492351E-3</c:v>
                </c:pt>
                <c:pt idx="85">
                  <c:v>2.8848372951765521E-2</c:v>
                </c:pt>
                <c:pt idx="86">
                  <c:v>3.4924330616996506E-2</c:v>
                </c:pt>
                <c:pt idx="87">
                  <c:v>1.6160963193406326E-2</c:v>
                </c:pt>
                <c:pt idx="88">
                  <c:v>4.5759609517998782E-2</c:v>
                </c:pt>
                <c:pt idx="89">
                  <c:v>3.2367697038355722E-2</c:v>
                </c:pt>
                <c:pt idx="90">
                  <c:v>6.6560170394036208E-2</c:v>
                </c:pt>
                <c:pt idx="91">
                  <c:v>3.8595137012736397E-2</c:v>
                </c:pt>
                <c:pt idx="92">
                  <c:v>4.2797226739707268E-2</c:v>
                </c:pt>
                <c:pt idx="93">
                  <c:v>1.0377211643231464E-2</c:v>
                </c:pt>
                <c:pt idx="94">
                  <c:v>2.9216273464319625E-2</c:v>
                </c:pt>
                <c:pt idx="95">
                  <c:v>6.3813076772040053E-2</c:v>
                </c:pt>
                <c:pt idx="96">
                  <c:v>2.6792890952933822E-2</c:v>
                </c:pt>
                <c:pt idx="97">
                  <c:v>4.8007681228996638E-2</c:v>
                </c:pt>
                <c:pt idx="98">
                  <c:v>6.7039106145251395E-2</c:v>
                </c:pt>
              </c:numCache>
            </c:numRef>
          </c:val>
        </c:ser>
        <c:dLbls/>
        <c:marker val="1"/>
        <c:axId val="87178240"/>
        <c:axId val="87200512"/>
      </c:lineChart>
      <c:catAx>
        <c:axId val="87178240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7200512"/>
        <c:crosses val="autoZero"/>
        <c:lblAlgn val="ctr"/>
        <c:lblOffset val="100"/>
      </c:catAx>
      <c:valAx>
        <c:axId val="87200512"/>
        <c:scaling>
          <c:orientation val="minMax"/>
          <c:max val="0.1"/>
        </c:scaling>
        <c:axPos val="l"/>
        <c:majorGridlines/>
        <c:numFmt formatCode="0.0%" sourceLinked="1"/>
        <c:tickLblPos val="nextTo"/>
        <c:crossAx val="87178240"/>
        <c:crosses val="autoZero"/>
        <c:crossBetween val="between"/>
      </c:valAx>
      <c:valAx>
        <c:axId val="87202048"/>
        <c:scaling>
          <c:orientation val="minMax"/>
          <c:max val="5000"/>
        </c:scaling>
        <c:axPos val="r"/>
        <c:numFmt formatCode="#,##0" sourceLinked="1"/>
        <c:tickLblPos val="nextTo"/>
        <c:crossAx val="87212032"/>
        <c:crosses val="max"/>
        <c:crossBetween val="between"/>
      </c:valAx>
      <c:catAx>
        <c:axId val="87212032"/>
        <c:scaling>
          <c:orientation val="minMax"/>
        </c:scaling>
        <c:delete val="1"/>
        <c:axPos val="b"/>
        <c:numFmt formatCode="General" sourceLinked="1"/>
        <c:tickLblPos val="none"/>
        <c:crossAx val="87202048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Folgeunterkünfte Planung Hamburg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8447001391676809E-2"/>
          <c:y val="0.10614158739755725"/>
          <c:w val="0.94053365766050956"/>
          <c:h val="0.58836267040185297"/>
        </c:manualLayout>
      </c:layout>
      <c:barChart>
        <c:barDir val="col"/>
        <c:grouping val="clustered"/>
        <c:ser>
          <c:idx val="0"/>
          <c:order val="0"/>
          <c:tx>
            <c:strRef>
              <c:f>Datengrundlagen!$C$3</c:f>
              <c:strCache>
                <c:ptCount val="1"/>
                <c:pt idx="0">
                  <c:v>Folgeunterkunft Plan Stadt Hamburg</c:v>
                </c:pt>
              </c:strCache>
            </c:strRef>
          </c:tx>
          <c:cat>
            <c:strRef>
              <c:f>Datengrundlagen!$B$4:$B$102</c:f>
              <c:strCache>
                <c:ptCount val="99"/>
                <c:pt idx="0">
                  <c:v>Altona-Altstadt</c:v>
                </c:pt>
                <c:pt idx="1">
                  <c:v>Altona-Nord</c:v>
                </c:pt>
                <c:pt idx="2">
                  <c:v>Bahrenfeld</c:v>
                </c:pt>
                <c:pt idx="3">
                  <c:v>Blankenese</c:v>
                </c:pt>
                <c:pt idx="4">
                  <c:v>Groß Flottbek</c:v>
                </c:pt>
                <c:pt idx="5">
                  <c:v>Iserbrook</c:v>
                </c:pt>
                <c:pt idx="6">
                  <c:v>Lurup</c:v>
                </c:pt>
                <c:pt idx="7">
                  <c:v>Nienstedten</c:v>
                </c:pt>
                <c:pt idx="8">
                  <c:v>Osdorf</c:v>
                </c:pt>
                <c:pt idx="9">
                  <c:v>Othmarschen</c:v>
                </c:pt>
                <c:pt idx="10">
                  <c:v>Ottensen</c:v>
                </c:pt>
                <c:pt idx="11">
                  <c:v>Rissen</c:v>
                </c:pt>
                <c:pt idx="12">
                  <c:v>Sternschanze</c:v>
                </c:pt>
                <c:pt idx="13">
                  <c:v>Sülldorf</c:v>
                </c:pt>
                <c:pt idx="14">
                  <c:v>Allermöhe</c:v>
                </c:pt>
                <c:pt idx="15">
                  <c:v>Altengamme</c:v>
                </c:pt>
                <c:pt idx="16">
                  <c:v>Bergedorf</c:v>
                </c:pt>
                <c:pt idx="17">
                  <c:v>Billwerder</c:v>
                </c:pt>
                <c:pt idx="18">
                  <c:v>Curslack</c:v>
                </c:pt>
                <c:pt idx="19">
                  <c:v>Kirchwerder</c:v>
                </c:pt>
                <c:pt idx="20">
                  <c:v>Lohbrügge</c:v>
                </c:pt>
                <c:pt idx="21">
                  <c:v>Moorfleet</c:v>
                </c:pt>
                <c:pt idx="22">
                  <c:v>Neuallermöhe</c:v>
                </c:pt>
                <c:pt idx="23">
                  <c:v>Neuengamme</c:v>
                </c:pt>
                <c:pt idx="24">
                  <c:v>Ochsenwerder</c:v>
                </c:pt>
                <c:pt idx="25">
                  <c:v>Reitbrook</c:v>
                </c:pt>
                <c:pt idx="26">
                  <c:v>Spadenland</c:v>
                </c:pt>
                <c:pt idx="27">
                  <c:v>Tatenberg</c:v>
                </c:pt>
                <c:pt idx="28">
                  <c:v>Eidelstedt</c:v>
                </c:pt>
                <c:pt idx="29">
                  <c:v>Eimsbüttel</c:v>
                </c:pt>
                <c:pt idx="30">
                  <c:v>Harvestehude</c:v>
                </c:pt>
                <c:pt idx="31">
                  <c:v>Hoheluft-West</c:v>
                </c:pt>
                <c:pt idx="32">
                  <c:v>Lokstedt</c:v>
                </c:pt>
                <c:pt idx="33">
                  <c:v>Niendorf</c:v>
                </c:pt>
                <c:pt idx="34">
                  <c:v>Rotherbaum</c:v>
                </c:pt>
                <c:pt idx="35">
                  <c:v>Schnelsen</c:v>
                </c:pt>
                <c:pt idx="36">
                  <c:v>Stellingen</c:v>
                </c:pt>
                <c:pt idx="37">
                  <c:v>Billbrook</c:v>
                </c:pt>
                <c:pt idx="38">
                  <c:v>Billstedt</c:v>
                </c:pt>
                <c:pt idx="39">
                  <c:v>Borgfelde</c:v>
                </c:pt>
                <c:pt idx="40">
                  <c:v>HafenCity</c:v>
                </c:pt>
                <c:pt idx="41">
                  <c:v>Hamburg-Altstadt</c:v>
                </c:pt>
                <c:pt idx="42">
                  <c:v>Hamm</c:v>
                </c:pt>
                <c:pt idx="43">
                  <c:v>Hammerbrook</c:v>
                </c:pt>
                <c:pt idx="44">
                  <c:v>Horn</c:v>
                </c:pt>
                <c:pt idx="45">
                  <c:v>Kleiner Grasbrook und Steinwerder</c:v>
                </c:pt>
                <c:pt idx="46">
                  <c:v>Neustadt</c:v>
                </c:pt>
                <c:pt idx="47">
                  <c:v>Rothenburgsort</c:v>
                </c:pt>
                <c:pt idx="48">
                  <c:v>St. Georg</c:v>
                </c:pt>
                <c:pt idx="49">
                  <c:v>St. Pauli</c:v>
                </c:pt>
                <c:pt idx="50">
                  <c:v>Veddel</c:v>
                </c:pt>
                <c:pt idx="51">
                  <c:v>Waltershof und Finkenwerder</c:v>
                </c:pt>
                <c:pt idx="52">
                  <c:v>Wilhelmsburg</c:v>
                </c:pt>
                <c:pt idx="53">
                  <c:v>Alsterdorf</c:v>
                </c:pt>
                <c:pt idx="54">
                  <c:v>Barmbek-Nord</c:v>
                </c:pt>
                <c:pt idx="55">
                  <c:v>Barmbek-Süd</c:v>
                </c:pt>
                <c:pt idx="56">
                  <c:v>Dulsberg</c:v>
                </c:pt>
                <c:pt idx="57">
                  <c:v>Eppendorf</c:v>
                </c:pt>
                <c:pt idx="58">
                  <c:v>Fuhlsbüttel</c:v>
                </c:pt>
                <c:pt idx="59">
                  <c:v>Groß Borstel</c:v>
                </c:pt>
                <c:pt idx="60">
                  <c:v>Hoheluft-Ost</c:v>
                </c:pt>
                <c:pt idx="61">
                  <c:v>Hohenfelde</c:v>
                </c:pt>
                <c:pt idx="62">
                  <c:v>Langenhorn</c:v>
                </c:pt>
                <c:pt idx="63">
                  <c:v>Ohlsdorf</c:v>
                </c:pt>
                <c:pt idx="64">
                  <c:v>Uhlenhorst</c:v>
                </c:pt>
                <c:pt idx="65">
                  <c:v>Winterhude</c:v>
                </c:pt>
                <c:pt idx="66">
                  <c:v>Cranz</c:v>
                </c:pt>
                <c:pt idx="67">
                  <c:v>Eißendorf</c:v>
                </c:pt>
                <c:pt idx="68">
                  <c:v>Francop</c:v>
                </c:pt>
                <c:pt idx="69">
                  <c:v>Harburg</c:v>
                </c:pt>
                <c:pt idx="70">
                  <c:v>Hausbruch</c:v>
                </c:pt>
                <c:pt idx="71">
                  <c:v>Heimfeld</c:v>
                </c:pt>
                <c:pt idx="72">
                  <c:v>Langenbek</c:v>
                </c:pt>
                <c:pt idx="73">
                  <c:v>Marmstorf</c:v>
                </c:pt>
                <c:pt idx="74">
                  <c:v>Moorburg und Altenwerder</c:v>
                </c:pt>
                <c:pt idx="75">
                  <c:v>Neuenfelde</c:v>
                </c:pt>
                <c:pt idx="76">
                  <c:v>Neugraben-Fischbek</c:v>
                </c:pt>
                <c:pt idx="77">
                  <c:v>Neuland und Gut Moor</c:v>
                </c:pt>
                <c:pt idx="78">
                  <c:v>Rönneburg</c:v>
                </c:pt>
                <c:pt idx="79">
                  <c:v>Sinstorf</c:v>
                </c:pt>
                <c:pt idx="80">
                  <c:v>Wilstorf</c:v>
                </c:pt>
                <c:pt idx="81">
                  <c:v>Bergstedt</c:v>
                </c:pt>
                <c:pt idx="82">
                  <c:v>Bramfeld</c:v>
                </c:pt>
                <c:pt idx="83">
                  <c:v>Duvenstedt</c:v>
                </c:pt>
                <c:pt idx="84">
                  <c:v>Eilbek</c:v>
                </c:pt>
                <c:pt idx="85">
                  <c:v>Farmsen-Berne</c:v>
                </c:pt>
                <c:pt idx="86">
                  <c:v>Hummelsbüttel</c:v>
                </c:pt>
                <c:pt idx="87">
                  <c:v>Jenfeld</c:v>
                </c:pt>
                <c:pt idx="88">
                  <c:v>Lemsahl-Mellingstedt</c:v>
                </c:pt>
                <c:pt idx="89">
                  <c:v>Marienthal</c:v>
                </c:pt>
                <c:pt idx="90">
                  <c:v>Poppenbüttel</c:v>
                </c:pt>
                <c:pt idx="91">
                  <c:v>Rahlstedt</c:v>
                </c:pt>
                <c:pt idx="92">
                  <c:v>Sasel</c:v>
                </c:pt>
                <c:pt idx="93">
                  <c:v>Steilshoop</c:v>
                </c:pt>
                <c:pt idx="94">
                  <c:v>Tonndorf</c:v>
                </c:pt>
                <c:pt idx="95">
                  <c:v>Volksdorf</c:v>
                </c:pt>
                <c:pt idx="96">
                  <c:v>Wandsbek</c:v>
                </c:pt>
                <c:pt idx="97">
                  <c:v>Wellingsbüttel</c:v>
                </c:pt>
                <c:pt idx="98">
                  <c:v>Wohldorf-Ohlstedt</c:v>
                </c:pt>
              </c:strCache>
            </c:strRef>
          </c:cat>
          <c:val>
            <c:numRef>
              <c:f>Datengrundlagen!$C$4:$C$102</c:f>
              <c:numCache>
                <c:formatCode>General</c:formatCode>
                <c:ptCount val="99"/>
                <c:pt idx="0">
                  <c:v>12</c:v>
                </c:pt>
                <c:pt idx="1">
                  <c:v>307</c:v>
                </c:pt>
                <c:pt idx="2">
                  <c:v>2527</c:v>
                </c:pt>
                <c:pt idx="3">
                  <c:v>192</c:v>
                </c:pt>
                <c:pt idx="4">
                  <c:v>0</c:v>
                </c:pt>
                <c:pt idx="5">
                  <c:v>0</c:v>
                </c:pt>
                <c:pt idx="6">
                  <c:v>267</c:v>
                </c:pt>
                <c:pt idx="7">
                  <c:v>0</c:v>
                </c:pt>
                <c:pt idx="8">
                  <c:v>130</c:v>
                </c:pt>
                <c:pt idx="9">
                  <c:v>208</c:v>
                </c:pt>
                <c:pt idx="10">
                  <c:v>36</c:v>
                </c:pt>
                <c:pt idx="11">
                  <c:v>3700</c:v>
                </c:pt>
                <c:pt idx="12">
                  <c:v>0</c:v>
                </c:pt>
                <c:pt idx="13">
                  <c:v>744</c:v>
                </c:pt>
                <c:pt idx="14">
                  <c:v>0</c:v>
                </c:pt>
                <c:pt idx="15">
                  <c:v>0</c:v>
                </c:pt>
                <c:pt idx="16">
                  <c:v>1626</c:v>
                </c:pt>
                <c:pt idx="17">
                  <c:v>3340</c:v>
                </c:pt>
                <c:pt idx="18">
                  <c:v>580</c:v>
                </c:pt>
                <c:pt idx="19">
                  <c:v>260</c:v>
                </c:pt>
                <c:pt idx="20">
                  <c:v>0</c:v>
                </c:pt>
                <c:pt idx="21">
                  <c:v>100</c:v>
                </c:pt>
                <c:pt idx="22">
                  <c:v>287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3654</c:v>
                </c:pt>
                <c:pt idx="29">
                  <c:v>0</c:v>
                </c:pt>
                <c:pt idx="30">
                  <c:v>190</c:v>
                </c:pt>
                <c:pt idx="31">
                  <c:v>0</c:v>
                </c:pt>
                <c:pt idx="32">
                  <c:v>905</c:v>
                </c:pt>
                <c:pt idx="33">
                  <c:v>92</c:v>
                </c:pt>
                <c:pt idx="34">
                  <c:v>0</c:v>
                </c:pt>
                <c:pt idx="35">
                  <c:v>641</c:v>
                </c:pt>
                <c:pt idx="36">
                  <c:v>561</c:v>
                </c:pt>
                <c:pt idx="37">
                  <c:v>1374</c:v>
                </c:pt>
                <c:pt idx="38">
                  <c:v>4530</c:v>
                </c:pt>
                <c:pt idx="39">
                  <c:v>157</c:v>
                </c:pt>
                <c:pt idx="40">
                  <c:v>1000</c:v>
                </c:pt>
                <c:pt idx="41">
                  <c:v>0</c:v>
                </c:pt>
                <c:pt idx="42">
                  <c:v>918</c:v>
                </c:pt>
                <c:pt idx="43">
                  <c:v>1028</c:v>
                </c:pt>
                <c:pt idx="44">
                  <c:v>288</c:v>
                </c:pt>
                <c:pt idx="45">
                  <c:v>0</c:v>
                </c:pt>
                <c:pt idx="46">
                  <c:v>96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944</c:v>
                </c:pt>
                <c:pt idx="53">
                  <c:v>260</c:v>
                </c:pt>
                <c:pt idx="54">
                  <c:v>443</c:v>
                </c:pt>
                <c:pt idx="55">
                  <c:v>216</c:v>
                </c:pt>
                <c:pt idx="56">
                  <c:v>0</c:v>
                </c:pt>
                <c:pt idx="57">
                  <c:v>2400</c:v>
                </c:pt>
                <c:pt idx="58">
                  <c:v>1451</c:v>
                </c:pt>
                <c:pt idx="59">
                  <c:v>94</c:v>
                </c:pt>
                <c:pt idx="60">
                  <c:v>0</c:v>
                </c:pt>
                <c:pt idx="61">
                  <c:v>484</c:v>
                </c:pt>
                <c:pt idx="62">
                  <c:v>1243</c:v>
                </c:pt>
                <c:pt idx="63">
                  <c:v>700</c:v>
                </c:pt>
                <c:pt idx="64">
                  <c:v>0</c:v>
                </c:pt>
                <c:pt idx="65">
                  <c:v>1142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422</c:v>
                </c:pt>
                <c:pt idx="70">
                  <c:v>0</c:v>
                </c:pt>
                <c:pt idx="71">
                  <c:v>198</c:v>
                </c:pt>
                <c:pt idx="72">
                  <c:v>0</c:v>
                </c:pt>
                <c:pt idx="73">
                  <c:v>400</c:v>
                </c:pt>
                <c:pt idx="74">
                  <c:v>0</c:v>
                </c:pt>
                <c:pt idx="75">
                  <c:v>462</c:v>
                </c:pt>
                <c:pt idx="76">
                  <c:v>3654</c:v>
                </c:pt>
                <c:pt idx="77">
                  <c:v>308</c:v>
                </c:pt>
                <c:pt idx="78">
                  <c:v>0</c:v>
                </c:pt>
                <c:pt idx="79">
                  <c:v>697</c:v>
                </c:pt>
                <c:pt idx="80">
                  <c:v>12</c:v>
                </c:pt>
                <c:pt idx="81">
                  <c:v>532</c:v>
                </c:pt>
                <c:pt idx="82">
                  <c:v>331</c:v>
                </c:pt>
                <c:pt idx="83">
                  <c:v>246</c:v>
                </c:pt>
                <c:pt idx="84">
                  <c:v>0</c:v>
                </c:pt>
                <c:pt idx="85">
                  <c:v>1094</c:v>
                </c:pt>
                <c:pt idx="86">
                  <c:v>3680</c:v>
                </c:pt>
                <c:pt idx="87">
                  <c:v>700</c:v>
                </c:pt>
                <c:pt idx="88">
                  <c:v>0</c:v>
                </c:pt>
                <c:pt idx="89">
                  <c:v>120</c:v>
                </c:pt>
                <c:pt idx="90">
                  <c:v>1150</c:v>
                </c:pt>
                <c:pt idx="91">
                  <c:v>1198</c:v>
                </c:pt>
                <c:pt idx="92">
                  <c:v>0</c:v>
                </c:pt>
                <c:pt idx="93">
                  <c:v>6</c:v>
                </c:pt>
                <c:pt idx="94">
                  <c:v>688</c:v>
                </c:pt>
                <c:pt idx="95">
                  <c:v>241</c:v>
                </c:pt>
                <c:pt idx="96">
                  <c:v>466</c:v>
                </c:pt>
                <c:pt idx="97">
                  <c:v>118</c:v>
                </c:pt>
                <c:pt idx="98">
                  <c:v>0</c:v>
                </c:pt>
              </c:numCache>
            </c:numRef>
          </c:val>
        </c:ser>
        <c:dLbls/>
        <c:axId val="88574976"/>
        <c:axId val="88573440"/>
      </c:barChart>
      <c:lineChart>
        <c:grouping val="standard"/>
        <c:ser>
          <c:idx val="1"/>
          <c:order val="1"/>
          <c:tx>
            <c:strRef>
              <c:f>Datengrundlagen!$F$3</c:f>
              <c:strCache>
                <c:ptCount val="1"/>
                <c:pt idx="0">
                  <c:v>Folgeunterkunft je EW</c:v>
                </c:pt>
              </c:strCache>
            </c:strRef>
          </c:tx>
          <c:marker>
            <c:symbol val="none"/>
          </c:marker>
          <c:cat>
            <c:strRef>
              <c:f>Datengrundlagen!$B$4:$B$102</c:f>
              <c:strCache>
                <c:ptCount val="99"/>
                <c:pt idx="0">
                  <c:v>Altona-Altstadt</c:v>
                </c:pt>
                <c:pt idx="1">
                  <c:v>Altona-Nord</c:v>
                </c:pt>
                <c:pt idx="2">
                  <c:v>Bahrenfeld</c:v>
                </c:pt>
                <c:pt idx="3">
                  <c:v>Blankenese</c:v>
                </c:pt>
                <c:pt idx="4">
                  <c:v>Groß Flottbek</c:v>
                </c:pt>
                <c:pt idx="5">
                  <c:v>Iserbrook</c:v>
                </c:pt>
                <c:pt idx="6">
                  <c:v>Lurup</c:v>
                </c:pt>
                <c:pt idx="7">
                  <c:v>Nienstedten</c:v>
                </c:pt>
                <c:pt idx="8">
                  <c:v>Osdorf</c:v>
                </c:pt>
                <c:pt idx="9">
                  <c:v>Othmarschen</c:v>
                </c:pt>
                <c:pt idx="10">
                  <c:v>Ottensen</c:v>
                </c:pt>
                <c:pt idx="11">
                  <c:v>Rissen</c:v>
                </c:pt>
                <c:pt idx="12">
                  <c:v>Sternschanze</c:v>
                </c:pt>
                <c:pt idx="13">
                  <c:v>Sülldorf</c:v>
                </c:pt>
                <c:pt idx="14">
                  <c:v>Allermöhe</c:v>
                </c:pt>
                <c:pt idx="15">
                  <c:v>Altengamme</c:v>
                </c:pt>
                <c:pt idx="16">
                  <c:v>Bergedorf</c:v>
                </c:pt>
                <c:pt idx="17">
                  <c:v>Billwerder</c:v>
                </c:pt>
                <c:pt idx="18">
                  <c:v>Curslack</c:v>
                </c:pt>
                <c:pt idx="19">
                  <c:v>Kirchwerder</c:v>
                </c:pt>
                <c:pt idx="20">
                  <c:v>Lohbrügge</c:v>
                </c:pt>
                <c:pt idx="21">
                  <c:v>Moorfleet</c:v>
                </c:pt>
                <c:pt idx="22">
                  <c:v>Neuallermöhe</c:v>
                </c:pt>
                <c:pt idx="23">
                  <c:v>Neuengamme</c:v>
                </c:pt>
                <c:pt idx="24">
                  <c:v>Ochsenwerder</c:v>
                </c:pt>
                <c:pt idx="25">
                  <c:v>Reitbrook</c:v>
                </c:pt>
                <c:pt idx="26">
                  <c:v>Spadenland</c:v>
                </c:pt>
                <c:pt idx="27">
                  <c:v>Tatenberg</c:v>
                </c:pt>
                <c:pt idx="28">
                  <c:v>Eidelstedt</c:v>
                </c:pt>
                <c:pt idx="29">
                  <c:v>Eimsbüttel</c:v>
                </c:pt>
                <c:pt idx="30">
                  <c:v>Harvestehude</c:v>
                </c:pt>
                <c:pt idx="31">
                  <c:v>Hoheluft-West</c:v>
                </c:pt>
                <c:pt idx="32">
                  <c:v>Lokstedt</c:v>
                </c:pt>
                <c:pt idx="33">
                  <c:v>Niendorf</c:v>
                </c:pt>
                <c:pt idx="34">
                  <c:v>Rotherbaum</c:v>
                </c:pt>
                <c:pt idx="35">
                  <c:v>Schnelsen</c:v>
                </c:pt>
                <c:pt idx="36">
                  <c:v>Stellingen</c:v>
                </c:pt>
                <c:pt idx="37">
                  <c:v>Billbrook</c:v>
                </c:pt>
                <c:pt idx="38">
                  <c:v>Billstedt</c:v>
                </c:pt>
                <c:pt idx="39">
                  <c:v>Borgfelde</c:v>
                </c:pt>
                <c:pt idx="40">
                  <c:v>HafenCity</c:v>
                </c:pt>
                <c:pt idx="41">
                  <c:v>Hamburg-Altstadt</c:v>
                </c:pt>
                <c:pt idx="42">
                  <c:v>Hamm</c:v>
                </c:pt>
                <c:pt idx="43">
                  <c:v>Hammerbrook</c:v>
                </c:pt>
                <c:pt idx="44">
                  <c:v>Horn</c:v>
                </c:pt>
                <c:pt idx="45">
                  <c:v>Kleiner Grasbrook und Steinwerder</c:v>
                </c:pt>
                <c:pt idx="46">
                  <c:v>Neustadt</c:v>
                </c:pt>
                <c:pt idx="47">
                  <c:v>Rothenburgsort</c:v>
                </c:pt>
                <c:pt idx="48">
                  <c:v>St. Georg</c:v>
                </c:pt>
                <c:pt idx="49">
                  <c:v>St. Pauli</c:v>
                </c:pt>
                <c:pt idx="50">
                  <c:v>Veddel</c:v>
                </c:pt>
                <c:pt idx="51">
                  <c:v>Waltershof und Finkenwerder</c:v>
                </c:pt>
                <c:pt idx="52">
                  <c:v>Wilhelmsburg</c:v>
                </c:pt>
                <c:pt idx="53">
                  <c:v>Alsterdorf</c:v>
                </c:pt>
                <c:pt idx="54">
                  <c:v>Barmbek-Nord</c:v>
                </c:pt>
                <c:pt idx="55">
                  <c:v>Barmbek-Süd</c:v>
                </c:pt>
                <c:pt idx="56">
                  <c:v>Dulsberg</c:v>
                </c:pt>
                <c:pt idx="57">
                  <c:v>Eppendorf</c:v>
                </c:pt>
                <c:pt idx="58">
                  <c:v>Fuhlsbüttel</c:v>
                </c:pt>
                <c:pt idx="59">
                  <c:v>Groß Borstel</c:v>
                </c:pt>
                <c:pt idx="60">
                  <c:v>Hoheluft-Ost</c:v>
                </c:pt>
                <c:pt idx="61">
                  <c:v>Hohenfelde</c:v>
                </c:pt>
                <c:pt idx="62">
                  <c:v>Langenhorn</c:v>
                </c:pt>
                <c:pt idx="63">
                  <c:v>Ohlsdorf</c:v>
                </c:pt>
                <c:pt idx="64">
                  <c:v>Uhlenhorst</c:v>
                </c:pt>
                <c:pt idx="65">
                  <c:v>Winterhude</c:v>
                </c:pt>
                <c:pt idx="66">
                  <c:v>Cranz</c:v>
                </c:pt>
                <c:pt idx="67">
                  <c:v>Eißendorf</c:v>
                </c:pt>
                <c:pt idx="68">
                  <c:v>Francop</c:v>
                </c:pt>
                <c:pt idx="69">
                  <c:v>Harburg</c:v>
                </c:pt>
                <c:pt idx="70">
                  <c:v>Hausbruch</c:v>
                </c:pt>
                <c:pt idx="71">
                  <c:v>Heimfeld</c:v>
                </c:pt>
                <c:pt idx="72">
                  <c:v>Langenbek</c:v>
                </c:pt>
                <c:pt idx="73">
                  <c:v>Marmstorf</c:v>
                </c:pt>
                <c:pt idx="74">
                  <c:v>Moorburg und Altenwerder</c:v>
                </c:pt>
                <c:pt idx="75">
                  <c:v>Neuenfelde</c:v>
                </c:pt>
                <c:pt idx="76">
                  <c:v>Neugraben-Fischbek</c:v>
                </c:pt>
                <c:pt idx="77">
                  <c:v>Neuland und Gut Moor</c:v>
                </c:pt>
                <c:pt idx="78">
                  <c:v>Rönneburg</c:v>
                </c:pt>
                <c:pt idx="79">
                  <c:v>Sinstorf</c:v>
                </c:pt>
                <c:pt idx="80">
                  <c:v>Wilstorf</c:v>
                </c:pt>
                <c:pt idx="81">
                  <c:v>Bergstedt</c:v>
                </c:pt>
                <c:pt idx="82">
                  <c:v>Bramfeld</c:v>
                </c:pt>
                <c:pt idx="83">
                  <c:v>Duvenstedt</c:v>
                </c:pt>
                <c:pt idx="84">
                  <c:v>Eilbek</c:v>
                </c:pt>
                <c:pt idx="85">
                  <c:v>Farmsen-Berne</c:v>
                </c:pt>
                <c:pt idx="86">
                  <c:v>Hummelsbüttel</c:v>
                </c:pt>
                <c:pt idx="87">
                  <c:v>Jenfeld</c:v>
                </c:pt>
                <c:pt idx="88">
                  <c:v>Lemsahl-Mellingstedt</c:v>
                </c:pt>
                <c:pt idx="89">
                  <c:v>Marienthal</c:v>
                </c:pt>
                <c:pt idx="90">
                  <c:v>Poppenbüttel</c:v>
                </c:pt>
                <c:pt idx="91">
                  <c:v>Rahlstedt</c:v>
                </c:pt>
                <c:pt idx="92">
                  <c:v>Sasel</c:v>
                </c:pt>
                <c:pt idx="93">
                  <c:v>Steilshoop</c:v>
                </c:pt>
                <c:pt idx="94">
                  <c:v>Tonndorf</c:v>
                </c:pt>
                <c:pt idx="95">
                  <c:v>Volksdorf</c:v>
                </c:pt>
                <c:pt idx="96">
                  <c:v>Wandsbek</c:v>
                </c:pt>
                <c:pt idx="97">
                  <c:v>Wellingsbüttel</c:v>
                </c:pt>
                <c:pt idx="98">
                  <c:v>Wohldorf-Ohlstedt</c:v>
                </c:pt>
              </c:strCache>
            </c:strRef>
          </c:cat>
          <c:val>
            <c:numRef>
              <c:f>Datengrundlagen!$F$4:$F$102</c:f>
              <c:numCache>
                <c:formatCode>0.0%</c:formatCode>
                <c:ptCount val="99"/>
                <c:pt idx="0">
                  <c:v>4.1684035014589413E-4</c:v>
                </c:pt>
                <c:pt idx="1">
                  <c:v>1.4104566755490214E-2</c:v>
                </c:pt>
                <c:pt idx="2">
                  <c:v>9.2300387172182044E-2</c:v>
                </c:pt>
                <c:pt idx="3">
                  <c:v>1.4546556557314948E-2</c:v>
                </c:pt>
                <c:pt idx="4">
                  <c:v>0</c:v>
                </c:pt>
                <c:pt idx="5">
                  <c:v>0</c:v>
                </c:pt>
                <c:pt idx="6">
                  <c:v>7.5684562616928396E-3</c:v>
                </c:pt>
                <c:pt idx="7">
                  <c:v>0</c:v>
                </c:pt>
                <c:pt idx="8">
                  <c:v>5.0191112312265931E-3</c:v>
                </c:pt>
                <c:pt idx="9">
                  <c:v>1.4997476386185017E-2</c:v>
                </c:pt>
                <c:pt idx="10">
                  <c:v>1.037254732474717E-3</c:v>
                </c:pt>
                <c:pt idx="11">
                  <c:v>0.24571656262451852</c:v>
                </c:pt>
                <c:pt idx="12">
                  <c:v>0</c:v>
                </c:pt>
                <c:pt idx="13">
                  <c:v>8.2055806771809861E-2</c:v>
                </c:pt>
                <c:pt idx="14">
                  <c:v>0</c:v>
                </c:pt>
                <c:pt idx="15">
                  <c:v>0</c:v>
                </c:pt>
                <c:pt idx="16">
                  <c:v>4.8836161585823698E-2</c:v>
                </c:pt>
                <c:pt idx="17">
                  <c:v>2.581143740340031</c:v>
                </c:pt>
                <c:pt idx="18">
                  <c:v>0.14795918367346939</c:v>
                </c:pt>
                <c:pt idx="19">
                  <c:v>2.7834278985119365E-2</c:v>
                </c:pt>
                <c:pt idx="20">
                  <c:v>0</c:v>
                </c:pt>
                <c:pt idx="21">
                  <c:v>8.0450522928399035E-2</c:v>
                </c:pt>
                <c:pt idx="22">
                  <c:v>1.2038085650769682E-2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0.11572446555819478</c:v>
                </c:pt>
                <c:pt idx="29">
                  <c:v>0</c:v>
                </c:pt>
                <c:pt idx="30">
                  <c:v>1.1078071249489826E-2</c:v>
                </c:pt>
                <c:pt idx="31">
                  <c:v>0</c:v>
                </c:pt>
                <c:pt idx="32">
                  <c:v>3.2260364310412432E-2</c:v>
                </c:pt>
                <c:pt idx="33">
                  <c:v>2.2902093550073435E-3</c:v>
                </c:pt>
                <c:pt idx="34">
                  <c:v>0</c:v>
                </c:pt>
                <c:pt idx="35">
                  <c:v>2.2640576434020909E-2</c:v>
                </c:pt>
                <c:pt idx="36">
                  <c:v>2.3300245047140424E-2</c:v>
                </c:pt>
                <c:pt idx="37">
                  <c:v>0.96218487394957986</c:v>
                </c:pt>
                <c:pt idx="38">
                  <c:v>6.4894135174626819E-2</c:v>
                </c:pt>
                <c:pt idx="39">
                  <c:v>2.3180274619813968E-2</c:v>
                </c:pt>
                <c:pt idx="40">
                  <c:v>0.47778308647873863</c:v>
                </c:pt>
                <c:pt idx="41">
                  <c:v>0</c:v>
                </c:pt>
                <c:pt idx="42">
                  <c:v>2.4190998208074205E-2</c:v>
                </c:pt>
                <c:pt idx="43">
                  <c:v>0.45811051693404636</c:v>
                </c:pt>
                <c:pt idx="44">
                  <c:v>7.5203676624190519E-3</c:v>
                </c:pt>
                <c:pt idx="45">
                  <c:v>0</c:v>
                </c:pt>
                <c:pt idx="46">
                  <c:v>7.7594568380213386E-3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1.7847689631702336E-2</c:v>
                </c:pt>
                <c:pt idx="53">
                  <c:v>1.855949746591477E-2</c:v>
                </c:pt>
                <c:pt idx="54">
                  <c:v>1.1011409112376028E-2</c:v>
                </c:pt>
                <c:pt idx="55">
                  <c:v>6.5225268752264762E-3</c:v>
                </c:pt>
                <c:pt idx="56">
                  <c:v>0</c:v>
                </c:pt>
                <c:pt idx="57">
                  <c:v>9.9296648738105092E-2</c:v>
                </c:pt>
                <c:pt idx="58">
                  <c:v>0.11889544411668306</c:v>
                </c:pt>
                <c:pt idx="59">
                  <c:v>1.1730937227006116E-2</c:v>
                </c:pt>
                <c:pt idx="60">
                  <c:v>0</c:v>
                </c:pt>
                <c:pt idx="61">
                  <c:v>5.271182748856458E-2</c:v>
                </c:pt>
                <c:pt idx="62">
                  <c:v>2.9100529100529099E-2</c:v>
                </c:pt>
                <c:pt idx="63">
                  <c:v>4.6533271288971612E-2</c:v>
                </c:pt>
                <c:pt idx="64">
                  <c:v>0</c:v>
                </c:pt>
                <c:pt idx="65">
                  <c:v>2.1776853988291604E-2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1.8391004968186176E-2</c:v>
                </c:pt>
                <c:pt idx="70">
                  <c:v>0</c:v>
                </c:pt>
                <c:pt idx="71">
                  <c:v>9.4854843345789017E-3</c:v>
                </c:pt>
                <c:pt idx="72">
                  <c:v>0</c:v>
                </c:pt>
                <c:pt idx="73">
                  <c:v>4.5558086560364468E-2</c:v>
                </c:pt>
                <c:pt idx="74">
                  <c:v>0</c:v>
                </c:pt>
                <c:pt idx="75">
                  <c:v>0.10127137220517317</c:v>
                </c:pt>
                <c:pt idx="76">
                  <c:v>0.13278098768123842</c:v>
                </c:pt>
                <c:pt idx="77">
                  <c:v>0.20671140939597316</c:v>
                </c:pt>
                <c:pt idx="78">
                  <c:v>0</c:v>
                </c:pt>
                <c:pt idx="79">
                  <c:v>0.19611705120990433</c:v>
                </c:pt>
                <c:pt idx="80">
                  <c:v>7.3394495412844036E-4</c:v>
                </c:pt>
                <c:pt idx="81">
                  <c:v>5.2075176194205167E-2</c:v>
                </c:pt>
                <c:pt idx="82">
                  <c:v>6.5108776899169916E-3</c:v>
                </c:pt>
                <c:pt idx="83">
                  <c:v>3.9341116264193191E-2</c:v>
                </c:pt>
                <c:pt idx="84">
                  <c:v>0</c:v>
                </c:pt>
                <c:pt idx="85">
                  <c:v>3.1560120009231481E-2</c:v>
                </c:pt>
                <c:pt idx="86">
                  <c:v>0.21420256111757857</c:v>
                </c:pt>
                <c:pt idx="87">
                  <c:v>2.8281685588461072E-2</c:v>
                </c:pt>
                <c:pt idx="88">
                  <c:v>0</c:v>
                </c:pt>
                <c:pt idx="89">
                  <c:v>9.7103091115067156E-3</c:v>
                </c:pt>
                <c:pt idx="90">
                  <c:v>5.1029463968761096E-2</c:v>
                </c:pt>
                <c:pt idx="91">
                  <c:v>1.3599110041546529E-2</c:v>
                </c:pt>
                <c:pt idx="92">
                  <c:v>0</c:v>
                </c:pt>
                <c:pt idx="93">
                  <c:v>3.1131634929694392E-4</c:v>
                </c:pt>
                <c:pt idx="94">
                  <c:v>5.0251990358629754E-2</c:v>
                </c:pt>
                <c:pt idx="95">
                  <c:v>1.1829962693893579E-2</c:v>
                </c:pt>
                <c:pt idx="96">
                  <c:v>1.3872763537852401E-2</c:v>
                </c:pt>
                <c:pt idx="97">
                  <c:v>1.1329812770043206E-2</c:v>
                </c:pt>
                <c:pt idx="98">
                  <c:v>0</c:v>
                </c:pt>
              </c:numCache>
            </c:numRef>
          </c:val>
        </c:ser>
        <c:dLbls/>
        <c:marker val="1"/>
        <c:axId val="88557824"/>
        <c:axId val="88571904"/>
      </c:lineChart>
      <c:catAx>
        <c:axId val="885578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8571904"/>
        <c:crosses val="autoZero"/>
        <c:auto val="1"/>
        <c:lblAlgn val="ctr"/>
        <c:lblOffset val="100"/>
      </c:catAx>
      <c:valAx>
        <c:axId val="88571904"/>
        <c:scaling>
          <c:orientation val="minMax"/>
          <c:max val="0.1"/>
        </c:scaling>
        <c:axPos val="l"/>
        <c:majorGridlines/>
        <c:numFmt formatCode="0.0%" sourceLinked="1"/>
        <c:tickLblPos val="nextTo"/>
        <c:crossAx val="88557824"/>
        <c:crosses val="autoZero"/>
        <c:crossBetween val="between"/>
      </c:valAx>
      <c:valAx>
        <c:axId val="88573440"/>
        <c:scaling>
          <c:orientation val="minMax"/>
        </c:scaling>
        <c:axPos val="r"/>
        <c:numFmt formatCode="General" sourceLinked="1"/>
        <c:tickLblPos val="nextTo"/>
        <c:crossAx val="88574976"/>
        <c:crosses val="max"/>
        <c:crossBetween val="between"/>
      </c:valAx>
      <c:catAx>
        <c:axId val="88574976"/>
        <c:scaling>
          <c:orientation val="minMax"/>
        </c:scaling>
        <c:delete val="1"/>
        <c:axPos val="b"/>
        <c:numFmt formatCode="General" sourceLinked="1"/>
        <c:tickLblPos val="none"/>
        <c:crossAx val="88573440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Einwohner und Integrationskraft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4944035313783386E-2"/>
          <c:y val="0.10507663790152304"/>
          <c:w val="0.93613563983884962"/>
          <c:h val="0.69002288587794347"/>
        </c:manualLayout>
      </c:layout>
      <c:barChart>
        <c:barDir val="col"/>
        <c:grouping val="clustered"/>
        <c:ser>
          <c:idx val="0"/>
          <c:order val="0"/>
          <c:tx>
            <c:strRef>
              <c:f>Datengrundlagen!$I$3</c:f>
              <c:strCache>
                <c:ptCount val="1"/>
                <c:pt idx="0">
                  <c:v>Bevölkerung</c:v>
                </c:pt>
              </c:strCache>
            </c:strRef>
          </c:tx>
          <c:cat>
            <c:strRef>
              <c:f>Datengrundlagen!$B$4:$B$102</c:f>
              <c:strCache>
                <c:ptCount val="99"/>
                <c:pt idx="0">
                  <c:v>Altona-Altstadt</c:v>
                </c:pt>
                <c:pt idx="1">
                  <c:v>Altona-Nord</c:v>
                </c:pt>
                <c:pt idx="2">
                  <c:v>Bahrenfeld</c:v>
                </c:pt>
                <c:pt idx="3">
                  <c:v>Blankenese</c:v>
                </c:pt>
                <c:pt idx="4">
                  <c:v>Groß Flottbek</c:v>
                </c:pt>
                <c:pt idx="5">
                  <c:v>Iserbrook</c:v>
                </c:pt>
                <c:pt idx="6">
                  <c:v>Lurup</c:v>
                </c:pt>
                <c:pt idx="7">
                  <c:v>Nienstedten</c:v>
                </c:pt>
                <c:pt idx="8">
                  <c:v>Osdorf</c:v>
                </c:pt>
                <c:pt idx="9">
                  <c:v>Othmarschen</c:v>
                </c:pt>
                <c:pt idx="10">
                  <c:v>Ottensen</c:v>
                </c:pt>
                <c:pt idx="11">
                  <c:v>Rissen</c:v>
                </c:pt>
                <c:pt idx="12">
                  <c:v>Sternschanze</c:v>
                </c:pt>
                <c:pt idx="13">
                  <c:v>Sülldorf</c:v>
                </c:pt>
                <c:pt idx="14">
                  <c:v>Allermöhe</c:v>
                </c:pt>
                <c:pt idx="15">
                  <c:v>Altengamme</c:v>
                </c:pt>
                <c:pt idx="16">
                  <c:v>Bergedorf</c:v>
                </c:pt>
                <c:pt idx="17">
                  <c:v>Billwerder</c:v>
                </c:pt>
                <c:pt idx="18">
                  <c:v>Curslack</c:v>
                </c:pt>
                <c:pt idx="19">
                  <c:v>Kirchwerder</c:v>
                </c:pt>
                <c:pt idx="20">
                  <c:v>Lohbrügge</c:v>
                </c:pt>
                <c:pt idx="21">
                  <c:v>Moorfleet</c:v>
                </c:pt>
                <c:pt idx="22">
                  <c:v>Neuallermöhe</c:v>
                </c:pt>
                <c:pt idx="23">
                  <c:v>Neuengamme</c:v>
                </c:pt>
                <c:pt idx="24">
                  <c:v>Ochsenwerder</c:v>
                </c:pt>
                <c:pt idx="25">
                  <c:v>Reitbrook</c:v>
                </c:pt>
                <c:pt idx="26">
                  <c:v>Spadenland</c:v>
                </c:pt>
                <c:pt idx="27">
                  <c:v>Tatenberg</c:v>
                </c:pt>
                <c:pt idx="28">
                  <c:v>Eidelstedt</c:v>
                </c:pt>
                <c:pt idx="29">
                  <c:v>Eimsbüttel</c:v>
                </c:pt>
                <c:pt idx="30">
                  <c:v>Harvestehude</c:v>
                </c:pt>
                <c:pt idx="31">
                  <c:v>Hoheluft-West</c:v>
                </c:pt>
                <c:pt idx="32">
                  <c:v>Lokstedt</c:v>
                </c:pt>
                <c:pt idx="33">
                  <c:v>Niendorf</c:v>
                </c:pt>
                <c:pt idx="34">
                  <c:v>Rotherbaum</c:v>
                </c:pt>
                <c:pt idx="35">
                  <c:v>Schnelsen</c:v>
                </c:pt>
                <c:pt idx="36">
                  <c:v>Stellingen</c:v>
                </c:pt>
                <c:pt idx="37">
                  <c:v>Billbrook</c:v>
                </c:pt>
                <c:pt idx="38">
                  <c:v>Billstedt</c:v>
                </c:pt>
                <c:pt idx="39">
                  <c:v>Borgfelde</c:v>
                </c:pt>
                <c:pt idx="40">
                  <c:v>HafenCity</c:v>
                </c:pt>
                <c:pt idx="41">
                  <c:v>Hamburg-Altstadt</c:v>
                </c:pt>
                <c:pt idx="42">
                  <c:v>Hamm</c:v>
                </c:pt>
                <c:pt idx="43">
                  <c:v>Hammerbrook</c:v>
                </c:pt>
                <c:pt idx="44">
                  <c:v>Horn</c:v>
                </c:pt>
                <c:pt idx="45">
                  <c:v>Kleiner Grasbrook und Steinwerder</c:v>
                </c:pt>
                <c:pt idx="46">
                  <c:v>Neustadt</c:v>
                </c:pt>
                <c:pt idx="47">
                  <c:v>Rothenburgsort</c:v>
                </c:pt>
                <c:pt idx="48">
                  <c:v>St. Georg</c:v>
                </c:pt>
                <c:pt idx="49">
                  <c:v>St. Pauli</c:v>
                </c:pt>
                <c:pt idx="50">
                  <c:v>Veddel</c:v>
                </c:pt>
                <c:pt idx="51">
                  <c:v>Waltershof und Finkenwerder</c:v>
                </c:pt>
                <c:pt idx="52">
                  <c:v>Wilhelmsburg</c:v>
                </c:pt>
                <c:pt idx="53">
                  <c:v>Alsterdorf</c:v>
                </c:pt>
                <c:pt idx="54">
                  <c:v>Barmbek-Nord</c:v>
                </c:pt>
                <c:pt idx="55">
                  <c:v>Barmbek-Süd</c:v>
                </c:pt>
                <c:pt idx="56">
                  <c:v>Dulsberg</c:v>
                </c:pt>
                <c:pt idx="57">
                  <c:v>Eppendorf</c:v>
                </c:pt>
                <c:pt idx="58">
                  <c:v>Fuhlsbüttel</c:v>
                </c:pt>
                <c:pt idx="59">
                  <c:v>Groß Borstel</c:v>
                </c:pt>
                <c:pt idx="60">
                  <c:v>Hoheluft-Ost</c:v>
                </c:pt>
                <c:pt idx="61">
                  <c:v>Hohenfelde</c:v>
                </c:pt>
                <c:pt idx="62">
                  <c:v>Langenhorn</c:v>
                </c:pt>
                <c:pt idx="63">
                  <c:v>Ohlsdorf</c:v>
                </c:pt>
                <c:pt idx="64">
                  <c:v>Uhlenhorst</c:v>
                </c:pt>
                <c:pt idx="65">
                  <c:v>Winterhude</c:v>
                </c:pt>
                <c:pt idx="66">
                  <c:v>Cranz</c:v>
                </c:pt>
                <c:pt idx="67">
                  <c:v>Eißendorf</c:v>
                </c:pt>
                <c:pt idx="68">
                  <c:v>Francop</c:v>
                </c:pt>
                <c:pt idx="69">
                  <c:v>Harburg</c:v>
                </c:pt>
                <c:pt idx="70">
                  <c:v>Hausbruch</c:v>
                </c:pt>
                <c:pt idx="71">
                  <c:v>Heimfeld</c:v>
                </c:pt>
                <c:pt idx="72">
                  <c:v>Langenbek</c:v>
                </c:pt>
                <c:pt idx="73">
                  <c:v>Marmstorf</c:v>
                </c:pt>
                <c:pt idx="74">
                  <c:v>Moorburg und Altenwerder</c:v>
                </c:pt>
                <c:pt idx="75">
                  <c:v>Neuenfelde</c:v>
                </c:pt>
                <c:pt idx="76">
                  <c:v>Neugraben-Fischbek</c:v>
                </c:pt>
                <c:pt idx="77">
                  <c:v>Neuland und Gut Moor</c:v>
                </c:pt>
                <c:pt idx="78">
                  <c:v>Rönneburg</c:v>
                </c:pt>
                <c:pt idx="79">
                  <c:v>Sinstorf</c:v>
                </c:pt>
                <c:pt idx="80">
                  <c:v>Wilstorf</c:v>
                </c:pt>
                <c:pt idx="81">
                  <c:v>Bergstedt</c:v>
                </c:pt>
                <c:pt idx="82">
                  <c:v>Bramfeld</c:v>
                </c:pt>
                <c:pt idx="83">
                  <c:v>Duvenstedt</c:v>
                </c:pt>
                <c:pt idx="84">
                  <c:v>Eilbek</c:v>
                </c:pt>
                <c:pt idx="85">
                  <c:v>Farmsen-Berne</c:v>
                </c:pt>
                <c:pt idx="86">
                  <c:v>Hummelsbüttel</c:v>
                </c:pt>
                <c:pt idx="87">
                  <c:v>Jenfeld</c:v>
                </c:pt>
                <c:pt idx="88">
                  <c:v>Lemsahl-Mellingstedt</c:v>
                </c:pt>
                <c:pt idx="89">
                  <c:v>Marienthal</c:v>
                </c:pt>
                <c:pt idx="90">
                  <c:v>Poppenbüttel</c:v>
                </c:pt>
                <c:pt idx="91">
                  <c:v>Rahlstedt</c:v>
                </c:pt>
                <c:pt idx="92">
                  <c:v>Sasel</c:v>
                </c:pt>
                <c:pt idx="93">
                  <c:v>Steilshoop</c:v>
                </c:pt>
                <c:pt idx="94">
                  <c:v>Tonndorf</c:v>
                </c:pt>
                <c:pt idx="95">
                  <c:v>Volksdorf</c:v>
                </c:pt>
                <c:pt idx="96">
                  <c:v>Wandsbek</c:v>
                </c:pt>
                <c:pt idx="97">
                  <c:v>Wellingsbüttel</c:v>
                </c:pt>
                <c:pt idx="98">
                  <c:v>Wohldorf-Ohlstedt</c:v>
                </c:pt>
              </c:strCache>
            </c:strRef>
          </c:cat>
          <c:val>
            <c:numRef>
              <c:f>Datengrundlagen!$I$4:$I$102</c:f>
              <c:numCache>
                <c:formatCode>#,##0</c:formatCode>
                <c:ptCount val="99"/>
                <c:pt idx="0">
                  <c:v>28788</c:v>
                </c:pt>
                <c:pt idx="1">
                  <c:v>21766</c:v>
                </c:pt>
                <c:pt idx="2">
                  <c:v>27378</c:v>
                </c:pt>
                <c:pt idx="3">
                  <c:v>13199</c:v>
                </c:pt>
                <c:pt idx="4">
                  <c:v>10904</c:v>
                </c:pt>
                <c:pt idx="5">
                  <c:v>11200</c:v>
                </c:pt>
                <c:pt idx="6">
                  <c:v>35278</c:v>
                </c:pt>
                <c:pt idx="7">
                  <c:v>7238</c:v>
                </c:pt>
                <c:pt idx="8">
                  <c:v>25901</c:v>
                </c:pt>
                <c:pt idx="9">
                  <c:v>13869</c:v>
                </c:pt>
                <c:pt idx="10">
                  <c:v>34707</c:v>
                </c:pt>
                <c:pt idx="11">
                  <c:v>15058</c:v>
                </c:pt>
                <c:pt idx="12">
                  <c:v>7776</c:v>
                </c:pt>
                <c:pt idx="13">
                  <c:v>9067</c:v>
                </c:pt>
                <c:pt idx="14">
                  <c:v>1353</c:v>
                </c:pt>
                <c:pt idx="15">
                  <c:v>2227</c:v>
                </c:pt>
                <c:pt idx="16">
                  <c:v>33295</c:v>
                </c:pt>
                <c:pt idx="17">
                  <c:v>1294</c:v>
                </c:pt>
                <c:pt idx="18">
                  <c:v>3920</c:v>
                </c:pt>
                <c:pt idx="19">
                  <c:v>9341</c:v>
                </c:pt>
                <c:pt idx="20">
                  <c:v>39074</c:v>
                </c:pt>
                <c:pt idx="21">
                  <c:v>1243</c:v>
                </c:pt>
                <c:pt idx="22">
                  <c:v>23841</c:v>
                </c:pt>
                <c:pt idx="23">
                  <c:v>3651</c:v>
                </c:pt>
                <c:pt idx="24">
                  <c:v>2512</c:v>
                </c:pt>
                <c:pt idx="25">
                  <c:v>502</c:v>
                </c:pt>
                <c:pt idx="26">
                  <c:v>488</c:v>
                </c:pt>
                <c:pt idx="27">
                  <c:v>547</c:v>
                </c:pt>
                <c:pt idx="28">
                  <c:v>31575</c:v>
                </c:pt>
                <c:pt idx="29">
                  <c:v>56359</c:v>
                </c:pt>
                <c:pt idx="30">
                  <c:v>17151</c:v>
                </c:pt>
                <c:pt idx="31">
                  <c:v>13120</c:v>
                </c:pt>
                <c:pt idx="32">
                  <c:v>28053</c:v>
                </c:pt>
                <c:pt idx="33">
                  <c:v>40171</c:v>
                </c:pt>
                <c:pt idx="34">
                  <c:v>16200</c:v>
                </c:pt>
                <c:pt idx="35">
                  <c:v>28312</c:v>
                </c:pt>
                <c:pt idx="36">
                  <c:v>24077</c:v>
                </c:pt>
                <c:pt idx="37">
                  <c:v>1428</c:v>
                </c:pt>
                <c:pt idx="38">
                  <c:v>69806</c:v>
                </c:pt>
                <c:pt idx="39">
                  <c:v>6773</c:v>
                </c:pt>
                <c:pt idx="40">
                  <c:v>2093</c:v>
                </c:pt>
                <c:pt idx="41">
                  <c:v>1793</c:v>
                </c:pt>
                <c:pt idx="42">
                  <c:v>37948</c:v>
                </c:pt>
                <c:pt idx="43">
                  <c:v>2244</c:v>
                </c:pt>
                <c:pt idx="44">
                  <c:v>38296</c:v>
                </c:pt>
                <c:pt idx="45">
                  <c:v>1326</c:v>
                </c:pt>
                <c:pt idx="46">
                  <c:v>12372</c:v>
                </c:pt>
                <c:pt idx="47">
                  <c:v>9092</c:v>
                </c:pt>
                <c:pt idx="48">
                  <c:v>10682</c:v>
                </c:pt>
                <c:pt idx="49">
                  <c:v>22433</c:v>
                </c:pt>
                <c:pt idx="50">
                  <c:v>4707</c:v>
                </c:pt>
                <c:pt idx="51">
                  <c:v>11721</c:v>
                </c:pt>
                <c:pt idx="52">
                  <c:v>52892</c:v>
                </c:pt>
                <c:pt idx="53">
                  <c:v>14009</c:v>
                </c:pt>
                <c:pt idx="54">
                  <c:v>40231</c:v>
                </c:pt>
                <c:pt idx="55">
                  <c:v>33116</c:v>
                </c:pt>
                <c:pt idx="56">
                  <c:v>17282</c:v>
                </c:pt>
                <c:pt idx="57">
                  <c:v>24170</c:v>
                </c:pt>
                <c:pt idx="58">
                  <c:v>12204</c:v>
                </c:pt>
                <c:pt idx="59">
                  <c:v>8013</c:v>
                </c:pt>
                <c:pt idx="60">
                  <c:v>9407</c:v>
                </c:pt>
                <c:pt idx="61">
                  <c:v>9182</c:v>
                </c:pt>
                <c:pt idx="62">
                  <c:v>42714</c:v>
                </c:pt>
                <c:pt idx="63">
                  <c:v>15043</c:v>
                </c:pt>
                <c:pt idx="64">
                  <c:v>16667</c:v>
                </c:pt>
                <c:pt idx="65">
                  <c:v>52441</c:v>
                </c:pt>
                <c:pt idx="66">
                  <c:v>768</c:v>
                </c:pt>
                <c:pt idx="67">
                  <c:v>23946</c:v>
                </c:pt>
                <c:pt idx="68">
                  <c:v>714</c:v>
                </c:pt>
                <c:pt idx="69">
                  <c:v>22946</c:v>
                </c:pt>
                <c:pt idx="70">
                  <c:v>16973</c:v>
                </c:pt>
                <c:pt idx="71">
                  <c:v>20874</c:v>
                </c:pt>
                <c:pt idx="72">
                  <c:v>4083</c:v>
                </c:pt>
                <c:pt idx="73">
                  <c:v>8780</c:v>
                </c:pt>
                <c:pt idx="74">
                  <c:v>797</c:v>
                </c:pt>
                <c:pt idx="75">
                  <c:v>4562</c:v>
                </c:pt>
                <c:pt idx="76">
                  <c:v>27519</c:v>
                </c:pt>
                <c:pt idx="77">
                  <c:v>1490</c:v>
                </c:pt>
                <c:pt idx="78">
                  <c:v>3213</c:v>
                </c:pt>
                <c:pt idx="79">
                  <c:v>3554</c:v>
                </c:pt>
                <c:pt idx="80">
                  <c:v>16350</c:v>
                </c:pt>
                <c:pt idx="81">
                  <c:v>10216</c:v>
                </c:pt>
                <c:pt idx="82">
                  <c:v>50838</c:v>
                </c:pt>
                <c:pt idx="83">
                  <c:v>6253</c:v>
                </c:pt>
                <c:pt idx="84">
                  <c:v>20981</c:v>
                </c:pt>
                <c:pt idx="85">
                  <c:v>34664</c:v>
                </c:pt>
                <c:pt idx="86">
                  <c:v>17180</c:v>
                </c:pt>
                <c:pt idx="87">
                  <c:v>24751</c:v>
                </c:pt>
                <c:pt idx="88">
                  <c:v>6556</c:v>
                </c:pt>
                <c:pt idx="89">
                  <c:v>12358</c:v>
                </c:pt>
                <c:pt idx="90">
                  <c:v>22536</c:v>
                </c:pt>
                <c:pt idx="91">
                  <c:v>88094</c:v>
                </c:pt>
                <c:pt idx="92">
                  <c:v>23366</c:v>
                </c:pt>
                <c:pt idx="93">
                  <c:v>19273</c:v>
                </c:pt>
                <c:pt idx="94">
                  <c:v>13691</c:v>
                </c:pt>
                <c:pt idx="95">
                  <c:v>20372</c:v>
                </c:pt>
                <c:pt idx="96">
                  <c:v>33591</c:v>
                </c:pt>
                <c:pt idx="97">
                  <c:v>10415</c:v>
                </c:pt>
                <c:pt idx="98">
                  <c:v>4475</c:v>
                </c:pt>
              </c:numCache>
            </c:numRef>
          </c:val>
        </c:ser>
        <c:dLbls/>
        <c:axId val="87308544"/>
        <c:axId val="87307008"/>
      </c:barChart>
      <c:lineChart>
        <c:grouping val="standard"/>
        <c:ser>
          <c:idx val="1"/>
          <c:order val="1"/>
          <c:tx>
            <c:strRef>
              <c:f>Datengrundlagen!$AL$3</c:f>
              <c:strCache>
                <c:ptCount val="1"/>
                <c:pt idx="0">
                  <c:v>Integrations-kraft 
</c:v>
                </c:pt>
              </c:strCache>
            </c:strRef>
          </c:tx>
          <c:marker>
            <c:symbol val="none"/>
          </c:marker>
          <c:cat>
            <c:strRef>
              <c:f>Datengrundlagen!$B$4:$B$102</c:f>
              <c:strCache>
                <c:ptCount val="99"/>
                <c:pt idx="0">
                  <c:v>Altona-Altstadt</c:v>
                </c:pt>
                <c:pt idx="1">
                  <c:v>Altona-Nord</c:v>
                </c:pt>
                <c:pt idx="2">
                  <c:v>Bahrenfeld</c:v>
                </c:pt>
                <c:pt idx="3">
                  <c:v>Blankenese</c:v>
                </c:pt>
                <c:pt idx="4">
                  <c:v>Groß Flottbek</c:v>
                </c:pt>
                <c:pt idx="5">
                  <c:v>Iserbrook</c:v>
                </c:pt>
                <c:pt idx="6">
                  <c:v>Lurup</c:v>
                </c:pt>
                <c:pt idx="7">
                  <c:v>Nienstedten</c:v>
                </c:pt>
                <c:pt idx="8">
                  <c:v>Osdorf</c:v>
                </c:pt>
                <c:pt idx="9">
                  <c:v>Othmarschen</c:v>
                </c:pt>
                <c:pt idx="10">
                  <c:v>Ottensen</c:v>
                </c:pt>
                <c:pt idx="11">
                  <c:v>Rissen</c:v>
                </c:pt>
                <c:pt idx="12">
                  <c:v>Sternschanze</c:v>
                </c:pt>
                <c:pt idx="13">
                  <c:v>Sülldorf</c:v>
                </c:pt>
                <c:pt idx="14">
                  <c:v>Allermöhe</c:v>
                </c:pt>
                <c:pt idx="15">
                  <c:v>Altengamme</c:v>
                </c:pt>
                <c:pt idx="16">
                  <c:v>Bergedorf</c:v>
                </c:pt>
                <c:pt idx="17">
                  <c:v>Billwerder</c:v>
                </c:pt>
                <c:pt idx="18">
                  <c:v>Curslack</c:v>
                </c:pt>
                <c:pt idx="19">
                  <c:v>Kirchwerder</c:v>
                </c:pt>
                <c:pt idx="20">
                  <c:v>Lohbrügge</c:v>
                </c:pt>
                <c:pt idx="21">
                  <c:v>Moorfleet</c:v>
                </c:pt>
                <c:pt idx="22">
                  <c:v>Neuallermöhe</c:v>
                </c:pt>
                <c:pt idx="23">
                  <c:v>Neuengamme</c:v>
                </c:pt>
                <c:pt idx="24">
                  <c:v>Ochsenwerder</c:v>
                </c:pt>
                <c:pt idx="25">
                  <c:v>Reitbrook</c:v>
                </c:pt>
                <c:pt idx="26">
                  <c:v>Spadenland</c:v>
                </c:pt>
                <c:pt idx="27">
                  <c:v>Tatenberg</c:v>
                </c:pt>
                <c:pt idx="28">
                  <c:v>Eidelstedt</c:v>
                </c:pt>
                <c:pt idx="29">
                  <c:v>Eimsbüttel</c:v>
                </c:pt>
                <c:pt idx="30">
                  <c:v>Harvestehude</c:v>
                </c:pt>
                <c:pt idx="31">
                  <c:v>Hoheluft-West</c:v>
                </c:pt>
                <c:pt idx="32">
                  <c:v>Lokstedt</c:v>
                </c:pt>
                <c:pt idx="33">
                  <c:v>Niendorf</c:v>
                </c:pt>
                <c:pt idx="34">
                  <c:v>Rotherbaum</c:v>
                </c:pt>
                <c:pt idx="35">
                  <c:v>Schnelsen</c:v>
                </c:pt>
                <c:pt idx="36">
                  <c:v>Stellingen</c:v>
                </c:pt>
                <c:pt idx="37">
                  <c:v>Billbrook</c:v>
                </c:pt>
                <c:pt idx="38">
                  <c:v>Billstedt</c:v>
                </c:pt>
                <c:pt idx="39">
                  <c:v>Borgfelde</c:v>
                </c:pt>
                <c:pt idx="40">
                  <c:v>HafenCity</c:v>
                </c:pt>
                <c:pt idx="41">
                  <c:v>Hamburg-Altstadt</c:v>
                </c:pt>
                <c:pt idx="42">
                  <c:v>Hamm</c:v>
                </c:pt>
                <c:pt idx="43">
                  <c:v>Hammerbrook</c:v>
                </c:pt>
                <c:pt idx="44">
                  <c:v>Horn</c:v>
                </c:pt>
                <c:pt idx="45">
                  <c:v>Kleiner Grasbrook und Steinwerder</c:v>
                </c:pt>
                <c:pt idx="46">
                  <c:v>Neustadt</c:v>
                </c:pt>
                <c:pt idx="47">
                  <c:v>Rothenburgsort</c:v>
                </c:pt>
                <c:pt idx="48">
                  <c:v>St. Georg</c:v>
                </c:pt>
                <c:pt idx="49">
                  <c:v>St. Pauli</c:v>
                </c:pt>
                <c:pt idx="50">
                  <c:v>Veddel</c:v>
                </c:pt>
                <c:pt idx="51">
                  <c:v>Waltershof und Finkenwerder</c:v>
                </c:pt>
                <c:pt idx="52">
                  <c:v>Wilhelmsburg</c:v>
                </c:pt>
                <c:pt idx="53">
                  <c:v>Alsterdorf</c:v>
                </c:pt>
                <c:pt idx="54">
                  <c:v>Barmbek-Nord</c:v>
                </c:pt>
                <c:pt idx="55">
                  <c:v>Barmbek-Süd</c:v>
                </c:pt>
                <c:pt idx="56">
                  <c:v>Dulsberg</c:v>
                </c:pt>
                <c:pt idx="57">
                  <c:v>Eppendorf</c:v>
                </c:pt>
                <c:pt idx="58">
                  <c:v>Fuhlsbüttel</c:v>
                </c:pt>
                <c:pt idx="59">
                  <c:v>Groß Borstel</c:v>
                </c:pt>
                <c:pt idx="60">
                  <c:v>Hoheluft-Ost</c:v>
                </c:pt>
                <c:pt idx="61">
                  <c:v>Hohenfelde</c:v>
                </c:pt>
                <c:pt idx="62">
                  <c:v>Langenhorn</c:v>
                </c:pt>
                <c:pt idx="63">
                  <c:v>Ohlsdorf</c:v>
                </c:pt>
                <c:pt idx="64">
                  <c:v>Uhlenhorst</c:v>
                </c:pt>
                <c:pt idx="65">
                  <c:v>Winterhude</c:v>
                </c:pt>
                <c:pt idx="66">
                  <c:v>Cranz</c:v>
                </c:pt>
                <c:pt idx="67">
                  <c:v>Eißendorf</c:v>
                </c:pt>
                <c:pt idx="68">
                  <c:v>Francop</c:v>
                </c:pt>
                <c:pt idx="69">
                  <c:v>Harburg</c:v>
                </c:pt>
                <c:pt idx="70">
                  <c:v>Hausbruch</c:v>
                </c:pt>
                <c:pt idx="71">
                  <c:v>Heimfeld</c:v>
                </c:pt>
                <c:pt idx="72">
                  <c:v>Langenbek</c:v>
                </c:pt>
                <c:pt idx="73">
                  <c:v>Marmstorf</c:v>
                </c:pt>
                <c:pt idx="74">
                  <c:v>Moorburg und Altenwerder</c:v>
                </c:pt>
                <c:pt idx="75">
                  <c:v>Neuenfelde</c:v>
                </c:pt>
                <c:pt idx="76">
                  <c:v>Neugraben-Fischbek</c:v>
                </c:pt>
                <c:pt idx="77">
                  <c:v>Neuland und Gut Moor</c:v>
                </c:pt>
                <c:pt idx="78">
                  <c:v>Rönneburg</c:v>
                </c:pt>
                <c:pt idx="79">
                  <c:v>Sinstorf</c:v>
                </c:pt>
                <c:pt idx="80">
                  <c:v>Wilstorf</c:v>
                </c:pt>
                <c:pt idx="81">
                  <c:v>Bergstedt</c:v>
                </c:pt>
                <c:pt idx="82">
                  <c:v>Bramfeld</c:v>
                </c:pt>
                <c:pt idx="83">
                  <c:v>Duvenstedt</c:v>
                </c:pt>
                <c:pt idx="84">
                  <c:v>Eilbek</c:v>
                </c:pt>
                <c:pt idx="85">
                  <c:v>Farmsen-Berne</c:v>
                </c:pt>
                <c:pt idx="86">
                  <c:v>Hummelsbüttel</c:v>
                </c:pt>
                <c:pt idx="87">
                  <c:v>Jenfeld</c:v>
                </c:pt>
                <c:pt idx="88">
                  <c:v>Lemsahl-Mellingstedt</c:v>
                </c:pt>
                <c:pt idx="89">
                  <c:v>Marienthal</c:v>
                </c:pt>
                <c:pt idx="90">
                  <c:v>Poppenbüttel</c:v>
                </c:pt>
                <c:pt idx="91">
                  <c:v>Rahlstedt</c:v>
                </c:pt>
                <c:pt idx="92">
                  <c:v>Sasel</c:v>
                </c:pt>
                <c:pt idx="93">
                  <c:v>Steilshoop</c:v>
                </c:pt>
                <c:pt idx="94">
                  <c:v>Tonndorf</c:v>
                </c:pt>
                <c:pt idx="95">
                  <c:v>Volksdorf</c:v>
                </c:pt>
                <c:pt idx="96">
                  <c:v>Wandsbek</c:v>
                </c:pt>
                <c:pt idx="97">
                  <c:v>Wellingsbüttel</c:v>
                </c:pt>
                <c:pt idx="98">
                  <c:v>Wohldorf-Ohlstedt</c:v>
                </c:pt>
              </c:strCache>
            </c:strRef>
          </c:cat>
          <c:val>
            <c:numRef>
              <c:f>Datengrundlagen!$AL$4:$AL$102</c:f>
              <c:numCache>
                <c:formatCode>0%</c:formatCode>
                <c:ptCount val="99"/>
                <c:pt idx="0">
                  <c:v>0.47725440847505723</c:v>
                </c:pt>
                <c:pt idx="1">
                  <c:v>0.35344764593572592</c:v>
                </c:pt>
                <c:pt idx="2">
                  <c:v>1.8199076415097972</c:v>
                </c:pt>
                <c:pt idx="3">
                  <c:v>2.151594903262124</c:v>
                </c:pt>
                <c:pt idx="4">
                  <c:v>1.1334588515861677</c:v>
                </c:pt>
                <c:pt idx="5">
                  <c:v>0.99466693850444987</c:v>
                </c:pt>
                <c:pt idx="6">
                  <c:v>0.40871992556480946</c:v>
                </c:pt>
                <c:pt idx="7">
                  <c:v>1.9288919376880678</c:v>
                </c:pt>
                <c:pt idx="8">
                  <c:v>1.2272964085415832</c:v>
                </c:pt>
                <c:pt idx="9">
                  <c:v>2.1240649218058594</c:v>
                </c:pt>
                <c:pt idx="10">
                  <c:v>0.41144152566666792</c:v>
                </c:pt>
                <c:pt idx="11">
                  <c:v>2.0554302154504733</c:v>
                </c:pt>
                <c:pt idx="12">
                  <c:v>0.29295791851777142</c:v>
                </c:pt>
                <c:pt idx="13">
                  <c:v>1.2997426031527235</c:v>
                </c:pt>
                <c:pt idx="14">
                  <c:v>1.6409815431978314</c:v>
                </c:pt>
                <c:pt idx="15">
                  <c:v>1.3725321648036766</c:v>
                </c:pt>
                <c:pt idx="16">
                  <c:v>1.8558976139758399</c:v>
                </c:pt>
                <c:pt idx="17">
                  <c:v>1.7872155116483235</c:v>
                </c:pt>
                <c:pt idx="18">
                  <c:v>1.2759044047993178</c:v>
                </c:pt>
                <c:pt idx="19">
                  <c:v>1.6318187217112716</c:v>
                </c:pt>
                <c:pt idx="20">
                  <c:v>0.87585763767738967</c:v>
                </c:pt>
                <c:pt idx="21">
                  <c:v>1.2819840562436833</c:v>
                </c:pt>
                <c:pt idx="22">
                  <c:v>0.5981299719962776</c:v>
                </c:pt>
                <c:pt idx="23">
                  <c:v>1.3946763311595949</c:v>
                </c:pt>
                <c:pt idx="24">
                  <c:v>1.3918862735045161</c:v>
                </c:pt>
                <c:pt idx="25">
                  <c:v>1.1913520719402573</c:v>
                </c:pt>
                <c:pt idx="26">
                  <c:v>1.1513337749979766</c:v>
                </c:pt>
                <c:pt idx="27">
                  <c:v>1.2070002290118784</c:v>
                </c:pt>
                <c:pt idx="28">
                  <c:v>1.0019379629524632</c:v>
                </c:pt>
                <c:pt idx="29">
                  <c:v>0.31049516779098507</c:v>
                </c:pt>
                <c:pt idx="30">
                  <c:v>0.52773517798701153</c:v>
                </c:pt>
                <c:pt idx="31">
                  <c:v>0.260492853259498</c:v>
                </c:pt>
                <c:pt idx="32">
                  <c:v>0.79503935206886278</c:v>
                </c:pt>
                <c:pt idx="33">
                  <c:v>1.8790204212372221</c:v>
                </c:pt>
                <c:pt idx="34">
                  <c:v>1.1393884060229473</c:v>
                </c:pt>
                <c:pt idx="35">
                  <c:v>1.2092866661505104</c:v>
                </c:pt>
                <c:pt idx="36">
                  <c:v>1.2070875812318722</c:v>
                </c:pt>
                <c:pt idx="37">
                  <c:v>0.66735301561412619</c:v>
                </c:pt>
                <c:pt idx="38">
                  <c:v>0.77294806776355152</c:v>
                </c:pt>
                <c:pt idx="39">
                  <c:v>0.45222693081449616</c:v>
                </c:pt>
                <c:pt idx="40">
                  <c:v>2.173600396060031</c:v>
                </c:pt>
                <c:pt idx="41">
                  <c:v>1.5665154812049</c:v>
                </c:pt>
                <c:pt idx="42">
                  <c:v>0.49739246095402756</c:v>
                </c:pt>
                <c:pt idx="43">
                  <c:v>1.3602979325841418</c:v>
                </c:pt>
                <c:pt idx="44">
                  <c:v>0.48623466722999176</c:v>
                </c:pt>
                <c:pt idx="45">
                  <c:v>0.82310059786856005</c:v>
                </c:pt>
                <c:pt idx="46">
                  <c:v>0.99728514895442699</c:v>
                </c:pt>
                <c:pt idx="47">
                  <c:v>0.91148234163530362</c:v>
                </c:pt>
                <c:pt idx="48">
                  <c:v>1.1011169307829274</c:v>
                </c:pt>
                <c:pt idx="49">
                  <c:v>0.42193464080678766</c:v>
                </c:pt>
                <c:pt idx="50">
                  <c:v>0.91676570626287268</c:v>
                </c:pt>
                <c:pt idx="51">
                  <c:v>1.2112966867726285</c:v>
                </c:pt>
                <c:pt idx="52">
                  <c:v>1.1575108416033506</c:v>
                </c:pt>
                <c:pt idx="53">
                  <c:v>1.1912431375212349</c:v>
                </c:pt>
                <c:pt idx="54">
                  <c:v>0.36082812940419701</c:v>
                </c:pt>
                <c:pt idx="55">
                  <c:v>0.47986173101745594</c:v>
                </c:pt>
                <c:pt idx="56">
                  <c:v>0.18088080010565549</c:v>
                </c:pt>
                <c:pt idx="57">
                  <c:v>0.62479986236767882</c:v>
                </c:pt>
                <c:pt idx="58">
                  <c:v>1.7280616187485982</c:v>
                </c:pt>
                <c:pt idx="59">
                  <c:v>1.4983304537875703</c:v>
                </c:pt>
                <c:pt idx="60">
                  <c:v>0.35091574769819373</c:v>
                </c:pt>
                <c:pt idx="61">
                  <c:v>0.55196089322582409</c:v>
                </c:pt>
                <c:pt idx="62">
                  <c:v>1.6928871358955262</c:v>
                </c:pt>
                <c:pt idx="63">
                  <c:v>1.5110263488010183</c:v>
                </c:pt>
                <c:pt idx="64">
                  <c:v>0.65845396361146591</c:v>
                </c:pt>
                <c:pt idx="65">
                  <c:v>0.86956860223648702</c:v>
                </c:pt>
                <c:pt idx="66">
                  <c:v>1.5760860672076069</c:v>
                </c:pt>
                <c:pt idx="67">
                  <c:v>0.91273736697800245</c:v>
                </c:pt>
                <c:pt idx="68">
                  <c:v>1.1463044309179971</c:v>
                </c:pt>
                <c:pt idx="69">
                  <c:v>0.76244909679352824</c:v>
                </c:pt>
                <c:pt idx="70">
                  <c:v>1.042982097760363</c:v>
                </c:pt>
                <c:pt idx="71">
                  <c:v>1.1434348184684195</c:v>
                </c:pt>
                <c:pt idx="72">
                  <c:v>0.56153767673314015</c:v>
                </c:pt>
                <c:pt idx="73">
                  <c:v>1.3172055420925732</c:v>
                </c:pt>
                <c:pt idx="74">
                  <c:v>1.2218322038434986</c:v>
                </c:pt>
                <c:pt idx="75">
                  <c:v>1.349843428743086</c:v>
                </c:pt>
                <c:pt idx="76">
                  <c:v>1.4701822093378023</c:v>
                </c:pt>
                <c:pt idx="77">
                  <c:v>1.2634704678115858</c:v>
                </c:pt>
                <c:pt idx="78">
                  <c:v>1.3161451832758717</c:v>
                </c:pt>
                <c:pt idx="79">
                  <c:v>1.6107806118593178</c:v>
                </c:pt>
                <c:pt idx="80">
                  <c:v>0.62220489180605698</c:v>
                </c:pt>
                <c:pt idx="81">
                  <c:v>1.4087668589769327</c:v>
                </c:pt>
                <c:pt idx="82">
                  <c:v>0.84003115150569674</c:v>
                </c:pt>
                <c:pt idx="83">
                  <c:v>1.596188933258132</c:v>
                </c:pt>
                <c:pt idx="84">
                  <c:v>0.33677655022220876</c:v>
                </c:pt>
                <c:pt idx="85">
                  <c:v>1.0032955460361015</c:v>
                </c:pt>
                <c:pt idx="86">
                  <c:v>1.1858728111771208</c:v>
                </c:pt>
                <c:pt idx="87">
                  <c:v>0.58215609418627279</c:v>
                </c:pt>
                <c:pt idx="88">
                  <c:v>1.6685925935878334</c:v>
                </c:pt>
                <c:pt idx="89">
                  <c:v>1.0841942712202124</c:v>
                </c:pt>
                <c:pt idx="90">
                  <c:v>2.2497388564110699</c:v>
                </c:pt>
                <c:pt idx="91">
                  <c:v>1.2795381280926048</c:v>
                </c:pt>
                <c:pt idx="92">
                  <c:v>1.376066242227757</c:v>
                </c:pt>
                <c:pt idx="93">
                  <c:v>0.35600036533411394</c:v>
                </c:pt>
                <c:pt idx="94">
                  <c:v>0.89879159486312776</c:v>
                </c:pt>
                <c:pt idx="95">
                  <c:v>2.0666325072177623</c:v>
                </c:pt>
                <c:pt idx="96">
                  <c:v>0.87037639970403646</c:v>
                </c:pt>
                <c:pt idx="97">
                  <c:v>1.6664286855232751</c:v>
                </c:pt>
                <c:pt idx="98">
                  <c:v>1.9031347190095971</c:v>
                </c:pt>
              </c:numCache>
            </c:numRef>
          </c:val>
        </c:ser>
        <c:dLbls/>
        <c:marker val="1"/>
        <c:axId val="88602112"/>
        <c:axId val="88603648"/>
      </c:lineChart>
      <c:catAx>
        <c:axId val="88602112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8603648"/>
        <c:crosses val="autoZero"/>
        <c:lblAlgn val="ctr"/>
        <c:lblOffset val="100"/>
      </c:catAx>
      <c:valAx>
        <c:axId val="88603648"/>
        <c:scaling>
          <c:orientation val="minMax"/>
        </c:scaling>
        <c:axPos val="l"/>
        <c:majorGridlines/>
        <c:numFmt formatCode="0%" sourceLinked="1"/>
        <c:tickLblPos val="nextTo"/>
        <c:crossAx val="88602112"/>
        <c:crosses val="autoZero"/>
        <c:crossBetween val="between"/>
      </c:valAx>
      <c:valAx>
        <c:axId val="87307008"/>
        <c:scaling>
          <c:orientation val="minMax"/>
        </c:scaling>
        <c:axPos val="r"/>
        <c:numFmt formatCode="#,##0" sourceLinked="1"/>
        <c:tickLblPos val="nextTo"/>
        <c:crossAx val="87308544"/>
        <c:crosses val="max"/>
        <c:crossBetween val="between"/>
      </c:valAx>
      <c:catAx>
        <c:axId val="87308544"/>
        <c:scaling>
          <c:orientation val="minMax"/>
        </c:scaling>
        <c:delete val="1"/>
        <c:axPos val="b"/>
        <c:numFmt formatCode="General" sourceLinked="1"/>
        <c:tickLblPos val="none"/>
        <c:crossAx val="87307008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Potentiale</a:t>
            </a:r>
            <a:r>
              <a:rPr lang="en-US" baseline="0"/>
              <a:t> und Entlastungen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3.4944035313783386E-2"/>
          <c:y val="0.10507663790152309"/>
          <c:w val="0.93613563983884962"/>
          <c:h val="0.69002288587794325"/>
        </c:manualLayout>
      </c:layout>
      <c:barChart>
        <c:barDir val="col"/>
        <c:grouping val="clustered"/>
        <c:ser>
          <c:idx val="0"/>
          <c:order val="0"/>
          <c:tx>
            <c:strRef>
              <c:f>Datengrundlagen!$I$3</c:f>
              <c:strCache>
                <c:ptCount val="1"/>
                <c:pt idx="0">
                  <c:v>Bevölkerung</c:v>
                </c:pt>
              </c:strCache>
            </c:strRef>
          </c:tx>
          <c:cat>
            <c:strRef>
              <c:f>Datengrundlagen!$B$4:$B$102</c:f>
              <c:strCache>
                <c:ptCount val="99"/>
                <c:pt idx="0">
                  <c:v>Altona-Altstadt</c:v>
                </c:pt>
                <c:pt idx="1">
                  <c:v>Altona-Nord</c:v>
                </c:pt>
                <c:pt idx="2">
                  <c:v>Bahrenfeld</c:v>
                </c:pt>
                <c:pt idx="3">
                  <c:v>Blankenese</c:v>
                </c:pt>
                <c:pt idx="4">
                  <c:v>Groß Flottbek</c:v>
                </c:pt>
                <c:pt idx="5">
                  <c:v>Iserbrook</c:v>
                </c:pt>
                <c:pt idx="6">
                  <c:v>Lurup</c:v>
                </c:pt>
                <c:pt idx="7">
                  <c:v>Nienstedten</c:v>
                </c:pt>
                <c:pt idx="8">
                  <c:v>Osdorf</c:v>
                </c:pt>
                <c:pt idx="9">
                  <c:v>Othmarschen</c:v>
                </c:pt>
                <c:pt idx="10">
                  <c:v>Ottensen</c:v>
                </c:pt>
                <c:pt idx="11">
                  <c:v>Rissen</c:v>
                </c:pt>
                <c:pt idx="12">
                  <c:v>Sternschanze</c:v>
                </c:pt>
                <c:pt idx="13">
                  <c:v>Sülldorf</c:v>
                </c:pt>
                <c:pt idx="14">
                  <c:v>Allermöhe</c:v>
                </c:pt>
                <c:pt idx="15">
                  <c:v>Altengamme</c:v>
                </c:pt>
                <c:pt idx="16">
                  <c:v>Bergedorf</c:v>
                </c:pt>
                <c:pt idx="17">
                  <c:v>Billwerder</c:v>
                </c:pt>
                <c:pt idx="18">
                  <c:v>Curslack</c:v>
                </c:pt>
                <c:pt idx="19">
                  <c:v>Kirchwerder</c:v>
                </c:pt>
                <c:pt idx="20">
                  <c:v>Lohbrügge</c:v>
                </c:pt>
                <c:pt idx="21">
                  <c:v>Moorfleet</c:v>
                </c:pt>
                <c:pt idx="22">
                  <c:v>Neuallermöhe</c:v>
                </c:pt>
                <c:pt idx="23">
                  <c:v>Neuengamme</c:v>
                </c:pt>
                <c:pt idx="24">
                  <c:v>Ochsenwerder</c:v>
                </c:pt>
                <c:pt idx="25">
                  <c:v>Reitbrook</c:v>
                </c:pt>
                <c:pt idx="26">
                  <c:v>Spadenland</c:v>
                </c:pt>
                <c:pt idx="27">
                  <c:v>Tatenberg</c:v>
                </c:pt>
                <c:pt idx="28">
                  <c:v>Eidelstedt</c:v>
                </c:pt>
                <c:pt idx="29">
                  <c:v>Eimsbüttel</c:v>
                </c:pt>
                <c:pt idx="30">
                  <c:v>Harvestehude</c:v>
                </c:pt>
                <c:pt idx="31">
                  <c:v>Hoheluft-West</c:v>
                </c:pt>
                <c:pt idx="32">
                  <c:v>Lokstedt</c:v>
                </c:pt>
                <c:pt idx="33">
                  <c:v>Niendorf</c:v>
                </c:pt>
                <c:pt idx="34">
                  <c:v>Rotherbaum</c:v>
                </c:pt>
                <c:pt idx="35">
                  <c:v>Schnelsen</c:v>
                </c:pt>
                <c:pt idx="36">
                  <c:v>Stellingen</c:v>
                </c:pt>
                <c:pt idx="37">
                  <c:v>Billbrook</c:v>
                </c:pt>
                <c:pt idx="38">
                  <c:v>Billstedt</c:v>
                </c:pt>
                <c:pt idx="39">
                  <c:v>Borgfelde</c:v>
                </c:pt>
                <c:pt idx="40">
                  <c:v>HafenCity</c:v>
                </c:pt>
                <c:pt idx="41">
                  <c:v>Hamburg-Altstadt</c:v>
                </c:pt>
                <c:pt idx="42">
                  <c:v>Hamm</c:v>
                </c:pt>
                <c:pt idx="43">
                  <c:v>Hammerbrook</c:v>
                </c:pt>
                <c:pt idx="44">
                  <c:v>Horn</c:v>
                </c:pt>
                <c:pt idx="45">
                  <c:v>Kleiner Grasbrook und Steinwerder</c:v>
                </c:pt>
                <c:pt idx="46">
                  <c:v>Neustadt</c:v>
                </c:pt>
                <c:pt idx="47">
                  <c:v>Rothenburgsort</c:v>
                </c:pt>
                <c:pt idx="48">
                  <c:v>St. Georg</c:v>
                </c:pt>
                <c:pt idx="49">
                  <c:v>St. Pauli</c:v>
                </c:pt>
                <c:pt idx="50">
                  <c:v>Veddel</c:v>
                </c:pt>
                <c:pt idx="51">
                  <c:v>Waltershof und Finkenwerder</c:v>
                </c:pt>
                <c:pt idx="52">
                  <c:v>Wilhelmsburg</c:v>
                </c:pt>
                <c:pt idx="53">
                  <c:v>Alsterdorf</c:v>
                </c:pt>
                <c:pt idx="54">
                  <c:v>Barmbek-Nord</c:v>
                </c:pt>
                <c:pt idx="55">
                  <c:v>Barmbek-Süd</c:v>
                </c:pt>
                <c:pt idx="56">
                  <c:v>Dulsberg</c:v>
                </c:pt>
                <c:pt idx="57">
                  <c:v>Eppendorf</c:v>
                </c:pt>
                <c:pt idx="58">
                  <c:v>Fuhlsbüttel</c:v>
                </c:pt>
                <c:pt idx="59">
                  <c:v>Groß Borstel</c:v>
                </c:pt>
                <c:pt idx="60">
                  <c:v>Hoheluft-Ost</c:v>
                </c:pt>
                <c:pt idx="61">
                  <c:v>Hohenfelde</c:v>
                </c:pt>
                <c:pt idx="62">
                  <c:v>Langenhorn</c:v>
                </c:pt>
                <c:pt idx="63">
                  <c:v>Ohlsdorf</c:v>
                </c:pt>
                <c:pt idx="64">
                  <c:v>Uhlenhorst</c:v>
                </c:pt>
                <c:pt idx="65">
                  <c:v>Winterhude</c:v>
                </c:pt>
                <c:pt idx="66">
                  <c:v>Cranz</c:v>
                </c:pt>
                <c:pt idx="67">
                  <c:v>Eißendorf</c:v>
                </c:pt>
                <c:pt idx="68">
                  <c:v>Francop</c:v>
                </c:pt>
                <c:pt idx="69">
                  <c:v>Harburg</c:v>
                </c:pt>
                <c:pt idx="70">
                  <c:v>Hausbruch</c:v>
                </c:pt>
                <c:pt idx="71">
                  <c:v>Heimfeld</c:v>
                </c:pt>
                <c:pt idx="72">
                  <c:v>Langenbek</c:v>
                </c:pt>
                <c:pt idx="73">
                  <c:v>Marmstorf</c:v>
                </c:pt>
                <c:pt idx="74">
                  <c:v>Moorburg und Altenwerder</c:v>
                </c:pt>
                <c:pt idx="75">
                  <c:v>Neuenfelde</c:v>
                </c:pt>
                <c:pt idx="76">
                  <c:v>Neugraben-Fischbek</c:v>
                </c:pt>
                <c:pt idx="77">
                  <c:v>Neuland und Gut Moor</c:v>
                </c:pt>
                <c:pt idx="78">
                  <c:v>Rönneburg</c:v>
                </c:pt>
                <c:pt idx="79">
                  <c:v>Sinstorf</c:v>
                </c:pt>
                <c:pt idx="80">
                  <c:v>Wilstorf</c:v>
                </c:pt>
                <c:pt idx="81">
                  <c:v>Bergstedt</c:v>
                </c:pt>
                <c:pt idx="82">
                  <c:v>Bramfeld</c:v>
                </c:pt>
                <c:pt idx="83">
                  <c:v>Duvenstedt</c:v>
                </c:pt>
                <c:pt idx="84">
                  <c:v>Eilbek</c:v>
                </c:pt>
                <c:pt idx="85">
                  <c:v>Farmsen-Berne</c:v>
                </c:pt>
                <c:pt idx="86">
                  <c:v>Hummelsbüttel</c:v>
                </c:pt>
                <c:pt idx="87">
                  <c:v>Jenfeld</c:v>
                </c:pt>
                <c:pt idx="88">
                  <c:v>Lemsahl-Mellingstedt</c:v>
                </c:pt>
                <c:pt idx="89">
                  <c:v>Marienthal</c:v>
                </c:pt>
                <c:pt idx="90">
                  <c:v>Poppenbüttel</c:v>
                </c:pt>
                <c:pt idx="91">
                  <c:v>Rahlstedt</c:v>
                </c:pt>
                <c:pt idx="92">
                  <c:v>Sasel</c:v>
                </c:pt>
                <c:pt idx="93">
                  <c:v>Steilshoop</c:v>
                </c:pt>
                <c:pt idx="94">
                  <c:v>Tonndorf</c:v>
                </c:pt>
                <c:pt idx="95">
                  <c:v>Volksdorf</c:v>
                </c:pt>
                <c:pt idx="96">
                  <c:v>Wandsbek</c:v>
                </c:pt>
                <c:pt idx="97">
                  <c:v>Wellingsbüttel</c:v>
                </c:pt>
                <c:pt idx="98">
                  <c:v>Wohldorf-Ohlstedt</c:v>
                </c:pt>
              </c:strCache>
            </c:strRef>
          </c:cat>
          <c:val>
            <c:numRef>
              <c:f>Datengrundlagen!$AO$4:$AO$102</c:f>
              <c:numCache>
                <c:formatCode>#,##0</c:formatCode>
                <c:ptCount val="99"/>
                <c:pt idx="0">
                  <c:v>388</c:v>
                </c:pt>
                <c:pt idx="1">
                  <c:v>-107</c:v>
                </c:pt>
                <c:pt idx="2">
                  <c:v>-1027</c:v>
                </c:pt>
                <c:pt idx="3">
                  <c:v>708</c:v>
                </c:pt>
                <c:pt idx="4">
                  <c:v>400</c:v>
                </c:pt>
                <c:pt idx="5">
                  <c:v>300</c:v>
                </c:pt>
                <c:pt idx="6">
                  <c:v>133</c:v>
                </c:pt>
                <c:pt idx="7">
                  <c:v>400</c:v>
                </c:pt>
                <c:pt idx="8">
                  <c:v>870</c:v>
                </c:pt>
                <c:pt idx="9">
                  <c:v>692</c:v>
                </c:pt>
                <c:pt idx="10">
                  <c:v>364</c:v>
                </c:pt>
                <c:pt idx="11">
                  <c:v>-2800</c:v>
                </c:pt>
                <c:pt idx="12">
                  <c:v>100</c:v>
                </c:pt>
                <c:pt idx="13">
                  <c:v>-344</c:v>
                </c:pt>
                <c:pt idx="14">
                  <c:v>100</c:v>
                </c:pt>
                <c:pt idx="15">
                  <c:v>100</c:v>
                </c:pt>
                <c:pt idx="16">
                  <c:v>274</c:v>
                </c:pt>
                <c:pt idx="17">
                  <c:v>-3240</c:v>
                </c:pt>
                <c:pt idx="18">
                  <c:v>-380</c:v>
                </c:pt>
                <c:pt idx="19">
                  <c:v>240</c:v>
                </c:pt>
                <c:pt idx="20">
                  <c:v>1000</c:v>
                </c:pt>
                <c:pt idx="21">
                  <c:v>-100</c:v>
                </c:pt>
                <c:pt idx="22">
                  <c:v>113</c:v>
                </c:pt>
                <c:pt idx="23">
                  <c:v>200</c:v>
                </c:pt>
                <c:pt idx="24">
                  <c:v>100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-2654</c:v>
                </c:pt>
                <c:pt idx="29">
                  <c:v>500</c:v>
                </c:pt>
                <c:pt idx="30">
                  <c:v>110</c:v>
                </c:pt>
                <c:pt idx="31">
                  <c:v>100</c:v>
                </c:pt>
                <c:pt idx="32">
                  <c:v>-205</c:v>
                </c:pt>
                <c:pt idx="33">
                  <c:v>2208</c:v>
                </c:pt>
                <c:pt idx="34">
                  <c:v>600</c:v>
                </c:pt>
                <c:pt idx="35">
                  <c:v>359</c:v>
                </c:pt>
                <c:pt idx="36">
                  <c:v>339</c:v>
                </c:pt>
                <c:pt idx="37">
                  <c:v>-1374</c:v>
                </c:pt>
                <c:pt idx="38">
                  <c:v>-2930</c:v>
                </c:pt>
                <c:pt idx="39">
                  <c:v>-57</c:v>
                </c:pt>
                <c:pt idx="40">
                  <c:v>-900</c:v>
                </c:pt>
                <c:pt idx="41">
                  <c:v>100</c:v>
                </c:pt>
                <c:pt idx="42">
                  <c:v>-318</c:v>
                </c:pt>
                <c:pt idx="43">
                  <c:v>-928</c:v>
                </c:pt>
                <c:pt idx="44">
                  <c:v>312</c:v>
                </c:pt>
                <c:pt idx="45">
                  <c:v>0</c:v>
                </c:pt>
                <c:pt idx="46">
                  <c:v>304</c:v>
                </c:pt>
                <c:pt idx="47">
                  <c:v>200</c:v>
                </c:pt>
                <c:pt idx="48">
                  <c:v>400</c:v>
                </c:pt>
                <c:pt idx="49">
                  <c:v>300</c:v>
                </c:pt>
                <c:pt idx="50">
                  <c:v>100</c:v>
                </c:pt>
                <c:pt idx="51">
                  <c:v>400</c:v>
                </c:pt>
                <c:pt idx="52">
                  <c:v>856</c:v>
                </c:pt>
                <c:pt idx="53">
                  <c:v>240</c:v>
                </c:pt>
                <c:pt idx="54">
                  <c:v>-43</c:v>
                </c:pt>
                <c:pt idx="55">
                  <c:v>284</c:v>
                </c:pt>
                <c:pt idx="56">
                  <c:v>100</c:v>
                </c:pt>
                <c:pt idx="57">
                  <c:v>-1900</c:v>
                </c:pt>
                <c:pt idx="58">
                  <c:v>-851</c:v>
                </c:pt>
                <c:pt idx="59">
                  <c:v>306</c:v>
                </c:pt>
                <c:pt idx="60">
                  <c:v>100</c:v>
                </c:pt>
                <c:pt idx="61">
                  <c:v>-284</c:v>
                </c:pt>
                <c:pt idx="62">
                  <c:v>957</c:v>
                </c:pt>
                <c:pt idx="63">
                  <c:v>0</c:v>
                </c:pt>
                <c:pt idx="64">
                  <c:v>300</c:v>
                </c:pt>
                <c:pt idx="65">
                  <c:v>258</c:v>
                </c:pt>
                <c:pt idx="66">
                  <c:v>0</c:v>
                </c:pt>
                <c:pt idx="67">
                  <c:v>700</c:v>
                </c:pt>
                <c:pt idx="68">
                  <c:v>0</c:v>
                </c:pt>
                <c:pt idx="69">
                  <c:v>78</c:v>
                </c:pt>
                <c:pt idx="70">
                  <c:v>500</c:v>
                </c:pt>
                <c:pt idx="71">
                  <c:v>502</c:v>
                </c:pt>
                <c:pt idx="72">
                  <c:v>100</c:v>
                </c:pt>
                <c:pt idx="73">
                  <c:v>-100</c:v>
                </c:pt>
                <c:pt idx="74">
                  <c:v>0</c:v>
                </c:pt>
                <c:pt idx="75">
                  <c:v>-262</c:v>
                </c:pt>
                <c:pt idx="76">
                  <c:v>-2454</c:v>
                </c:pt>
                <c:pt idx="77">
                  <c:v>-208</c:v>
                </c:pt>
                <c:pt idx="78">
                  <c:v>100</c:v>
                </c:pt>
                <c:pt idx="79">
                  <c:v>-497</c:v>
                </c:pt>
                <c:pt idx="80">
                  <c:v>288</c:v>
                </c:pt>
                <c:pt idx="81">
                  <c:v>-132</c:v>
                </c:pt>
                <c:pt idx="82">
                  <c:v>969</c:v>
                </c:pt>
                <c:pt idx="83">
                  <c:v>54</c:v>
                </c:pt>
                <c:pt idx="84">
                  <c:v>200</c:v>
                </c:pt>
                <c:pt idx="85">
                  <c:v>-94</c:v>
                </c:pt>
                <c:pt idx="86">
                  <c:v>-3080</c:v>
                </c:pt>
                <c:pt idx="87">
                  <c:v>-300</c:v>
                </c:pt>
                <c:pt idx="88">
                  <c:v>300</c:v>
                </c:pt>
                <c:pt idx="89">
                  <c:v>280</c:v>
                </c:pt>
                <c:pt idx="90">
                  <c:v>350</c:v>
                </c:pt>
                <c:pt idx="91">
                  <c:v>2202</c:v>
                </c:pt>
                <c:pt idx="92">
                  <c:v>1000</c:v>
                </c:pt>
                <c:pt idx="93">
                  <c:v>194</c:v>
                </c:pt>
                <c:pt idx="94">
                  <c:v>-288</c:v>
                </c:pt>
                <c:pt idx="95">
                  <c:v>1059</c:v>
                </c:pt>
                <c:pt idx="96">
                  <c:v>434</c:v>
                </c:pt>
                <c:pt idx="97">
                  <c:v>382</c:v>
                </c:pt>
                <c:pt idx="98">
                  <c:v>300</c:v>
                </c:pt>
              </c:numCache>
            </c:numRef>
          </c:val>
        </c:ser>
        <c:dLbls/>
        <c:axId val="87349504"/>
        <c:axId val="88605056"/>
      </c:barChart>
      <c:catAx>
        <c:axId val="87349504"/>
        <c:scaling>
          <c:orientation val="minMax"/>
        </c:scaling>
        <c:axPos val="b"/>
        <c:title>
          <c:layout/>
        </c:title>
        <c:numFmt formatCode="@" sourceLinked="0"/>
        <c:tickLblPos val="nextTo"/>
        <c:txPr>
          <a:bodyPr anchor="b" anchorCtr="1"/>
          <a:lstStyle/>
          <a:p>
            <a:pPr>
              <a:defRPr sz="800"/>
            </a:pPr>
            <a:endParaRPr lang="de-DE"/>
          </a:p>
        </c:txPr>
        <c:crossAx val="88605056"/>
        <c:crosses val="autoZero"/>
        <c:lblAlgn val="ctr"/>
        <c:lblOffset val="100"/>
      </c:catAx>
      <c:valAx>
        <c:axId val="88605056"/>
        <c:scaling>
          <c:orientation val="minMax"/>
        </c:scaling>
        <c:axPos val="l"/>
        <c:majorGridlines/>
        <c:numFmt formatCode="#,##0" sourceLinked="1"/>
        <c:tickLblPos val="nextTo"/>
        <c:crossAx val="87349504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201044</xdr:colOff>
      <xdr:row>7</xdr:row>
      <xdr:rowOff>1</xdr:rowOff>
    </xdr:from>
    <xdr:to>
      <xdr:col>61</xdr:col>
      <xdr:colOff>312964</xdr:colOff>
      <xdr:row>33</xdr:row>
      <xdr:rowOff>132670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260237</xdr:colOff>
      <xdr:row>34</xdr:row>
      <xdr:rowOff>13607</xdr:rowOff>
    </xdr:from>
    <xdr:to>
      <xdr:col>61</xdr:col>
      <xdr:colOff>367393</xdr:colOff>
      <xdr:row>60</xdr:row>
      <xdr:rowOff>95250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41</xdr:col>
      <xdr:colOff>0</xdr:colOff>
      <xdr:row>62</xdr:row>
      <xdr:rowOff>0</xdr:rowOff>
    </xdr:from>
    <xdr:to>
      <xdr:col>61</xdr:col>
      <xdr:colOff>111920</xdr:colOff>
      <xdr:row>88</xdr:row>
      <xdr:rowOff>132669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0</xdr:colOff>
      <xdr:row>90</xdr:row>
      <xdr:rowOff>0</xdr:rowOff>
    </xdr:from>
    <xdr:to>
      <xdr:col>61</xdr:col>
      <xdr:colOff>111920</xdr:colOff>
      <xdr:row>116</xdr:row>
      <xdr:rowOff>132669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528484</xdr:rowOff>
    </xdr:to>
    <xdr:pic>
      <xdr:nvPicPr>
        <xdr:cNvPr id="2" name="Grafik 1" descr="01BI_k_!_2_2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09700" cy="90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37</xdr:row>
      <xdr:rowOff>104775</xdr:rowOff>
    </xdr:to>
    <xdr:pic>
      <xdr:nvPicPr>
        <xdr:cNvPr id="2" name="Grafik 1" descr="http://www.hamburg.de/contentblob/15322/data/uebersichtskarte-bezirke-und-stadtteil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48575" cy="715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7"/>
  <sheetViews>
    <sheetView tabSelected="1" view="pageBreakPreview" zoomScale="60" zoomScaleNormal="100" workbookViewId="0">
      <pane xSplit="2" ySplit="3" topLeftCell="Y4" activePane="bottomRight" state="frozen"/>
      <selection pane="topRight" activeCell="C1" sqref="C1"/>
      <selection pane="bottomLeft" activeCell="A4" sqref="A4"/>
      <selection pane="bottomRight" activeCell="AM6" sqref="AM6"/>
    </sheetView>
  </sheetViews>
  <sheetFormatPr baseColWidth="10" defaultRowHeight="15" outlineLevelCol="1"/>
  <cols>
    <col min="1" max="1" width="14.140625" bestFit="1" customWidth="1"/>
    <col min="2" max="2" width="20.42578125" bestFit="1" customWidth="1"/>
    <col min="3" max="3" width="15.42578125" customWidth="1"/>
    <col min="4" max="4" width="8.7109375" hidden="1" customWidth="1" outlineLevel="1"/>
    <col min="5" max="5" width="7.7109375" hidden="1" customWidth="1" outlineLevel="1"/>
    <col min="6" max="6" width="11.140625" customWidth="1" collapsed="1"/>
    <col min="7" max="7" width="7.140625" bestFit="1" customWidth="1"/>
    <col min="8" max="8" width="11" customWidth="1"/>
    <col min="9" max="12" width="13" customWidth="1"/>
    <col min="13" max="13" width="12.7109375" bestFit="1" customWidth="1"/>
    <col min="14" max="15" width="12.7109375" customWidth="1"/>
    <col min="16" max="21" width="13" customWidth="1"/>
    <col min="22" max="22" width="12.7109375" bestFit="1" customWidth="1"/>
    <col min="23" max="29" width="13" customWidth="1"/>
    <col min="30" max="30" width="12.7109375" bestFit="1" customWidth="1"/>
    <col min="31" max="31" width="14.5703125" customWidth="1"/>
    <col min="32" max="36" width="12.7109375" customWidth="1"/>
    <col min="37" max="38" width="12.7109375" style="4" customWidth="1"/>
    <col min="39" max="41" width="12.7109375" customWidth="1"/>
    <col min="44" max="44" width="2.5703125" customWidth="1"/>
  </cols>
  <sheetData>
    <row r="1" spans="1:41">
      <c r="C1">
        <f t="shared" ref="C1:E1" si="0">SUM(C4:C102)</f>
        <v>55850</v>
      </c>
      <c r="D1">
        <f t="shared" si="0"/>
        <v>29067</v>
      </c>
      <c r="E1">
        <f t="shared" si="0"/>
        <v>84917</v>
      </c>
      <c r="G1" s="60"/>
      <c r="I1" s="25">
        <v>2</v>
      </c>
      <c r="J1" s="25">
        <v>3</v>
      </c>
      <c r="K1" s="25">
        <v>7</v>
      </c>
      <c r="L1" s="25">
        <v>9</v>
      </c>
      <c r="N1">
        <v>30</v>
      </c>
      <c r="O1">
        <v>31</v>
      </c>
      <c r="P1" s="25">
        <v>36</v>
      </c>
      <c r="Q1" s="26">
        <v>37</v>
      </c>
      <c r="R1" s="25">
        <v>42</v>
      </c>
      <c r="S1" s="25">
        <v>44</v>
      </c>
      <c r="T1" s="25">
        <v>46</v>
      </c>
      <c r="U1" s="25">
        <v>50</v>
      </c>
      <c r="W1" s="25">
        <v>52</v>
      </c>
      <c r="X1" s="25">
        <v>57</v>
      </c>
      <c r="Y1" s="25"/>
      <c r="Z1" s="25">
        <v>58</v>
      </c>
      <c r="AA1" s="25"/>
      <c r="AB1" s="25"/>
      <c r="AC1" s="25">
        <v>62</v>
      </c>
      <c r="AG1" s="49" t="s">
        <v>291</v>
      </c>
      <c r="AH1" s="5">
        <f>1/(AI1*AJ1)</f>
        <v>3.7272101315669053</v>
      </c>
      <c r="AI1" s="50">
        <f>MIN(AI4:AI102)</f>
        <v>0.53659437740345683</v>
      </c>
      <c r="AJ1" s="51">
        <f>MIN(AJ4:AJ102)</f>
        <v>0.5</v>
      </c>
      <c r="AK1" s="53"/>
      <c r="AL1"/>
      <c r="AM1" s="52">
        <v>54000</v>
      </c>
      <c r="AN1" s="3">
        <f>SUM(AM4:AM102)</f>
        <v>54200</v>
      </c>
    </row>
    <row r="2" spans="1:41">
      <c r="I2" s="25"/>
      <c r="J2" s="25"/>
      <c r="K2" s="25"/>
      <c r="L2" s="25"/>
      <c r="P2" s="25"/>
      <c r="Q2" s="25"/>
      <c r="R2" s="25"/>
      <c r="S2" s="25"/>
      <c r="T2" s="25"/>
      <c r="U2" s="25"/>
      <c r="W2" s="25"/>
      <c r="X2" s="25"/>
      <c r="Y2" s="25"/>
      <c r="Z2" s="25"/>
      <c r="AA2" s="25"/>
      <c r="AB2" s="25"/>
      <c r="AC2" s="25"/>
    </row>
    <row r="3" spans="1:41" s="4" customFormat="1" ht="90">
      <c r="A3" s="4" t="s">
        <v>0</v>
      </c>
      <c r="B3" s="4" t="s">
        <v>296</v>
      </c>
      <c r="C3" s="57" t="s">
        <v>284</v>
      </c>
      <c r="D3" s="58" t="s">
        <v>285</v>
      </c>
      <c r="E3" s="58" t="s">
        <v>8</v>
      </c>
      <c r="F3" s="57" t="s">
        <v>286</v>
      </c>
      <c r="G3" s="57" t="s">
        <v>105</v>
      </c>
      <c r="H3" s="57" t="s">
        <v>106</v>
      </c>
      <c r="I3" s="46" t="s">
        <v>113</v>
      </c>
      <c r="J3" s="46" t="s">
        <v>114</v>
      </c>
      <c r="K3" s="46" t="s">
        <v>118</v>
      </c>
      <c r="L3" s="47" t="s">
        <v>120</v>
      </c>
      <c r="M3" s="46" t="s">
        <v>206</v>
      </c>
      <c r="N3" s="46" t="s">
        <v>211</v>
      </c>
      <c r="O3" s="46" t="s">
        <v>212</v>
      </c>
      <c r="P3" s="46" t="s">
        <v>217</v>
      </c>
      <c r="Q3" s="46" t="s">
        <v>218</v>
      </c>
      <c r="R3" s="46" t="s">
        <v>223</v>
      </c>
      <c r="S3" s="46" t="s">
        <v>139</v>
      </c>
      <c r="T3" s="48" t="s">
        <v>140</v>
      </c>
      <c r="U3" s="46" t="s">
        <v>141</v>
      </c>
      <c r="V3" s="46" t="s">
        <v>205</v>
      </c>
      <c r="W3" s="47" t="s">
        <v>142</v>
      </c>
      <c r="X3" s="46" t="s">
        <v>143</v>
      </c>
      <c r="Y3" s="46" t="s">
        <v>258</v>
      </c>
      <c r="Z3" s="46" t="s">
        <v>144</v>
      </c>
      <c r="AA3" s="46" t="s">
        <v>259</v>
      </c>
      <c r="AB3" s="46" t="s">
        <v>325</v>
      </c>
      <c r="AC3" s="46" t="s">
        <v>145</v>
      </c>
      <c r="AD3" s="46" t="s">
        <v>107</v>
      </c>
      <c r="AE3" s="59" t="s">
        <v>103</v>
      </c>
      <c r="AF3" s="59" t="s">
        <v>256</v>
      </c>
      <c r="AG3" s="59" t="s">
        <v>260</v>
      </c>
      <c r="AH3" s="55" t="s">
        <v>290</v>
      </c>
      <c r="AI3" s="55" t="s">
        <v>289</v>
      </c>
      <c r="AJ3" s="55" t="s">
        <v>288</v>
      </c>
      <c r="AK3" s="56" t="s">
        <v>297</v>
      </c>
      <c r="AL3" s="56" t="s">
        <v>299</v>
      </c>
      <c r="AM3" s="55" t="s">
        <v>292</v>
      </c>
      <c r="AN3" s="55" t="s">
        <v>287</v>
      </c>
      <c r="AO3" s="55" t="s">
        <v>293</v>
      </c>
    </row>
    <row r="4" spans="1:41">
      <c r="A4" t="s">
        <v>28</v>
      </c>
      <c r="B4" s="69" t="s">
        <v>40</v>
      </c>
      <c r="C4">
        <v>12</v>
      </c>
      <c r="D4" s="45">
        <v>0</v>
      </c>
      <c r="E4" s="45">
        <f t="shared" ref="E4:E35" si="1">SUM(C4:D4)</f>
        <v>12</v>
      </c>
      <c r="F4" s="1">
        <f t="shared" ref="F4:F35" si="2">C4/I4</f>
        <v>4.1684035014589413E-4</v>
      </c>
      <c r="G4" s="2">
        <v>2.8</v>
      </c>
      <c r="H4" s="66">
        <f t="shared" ref="H4:H35" si="3">I4/G4</f>
        <v>10281.428571428572</v>
      </c>
      <c r="I4" s="64">
        <f>VLOOKUP($B4,'Stadtteilprofile 2015'!$A$5:$BQ$103,I$1,FALSE)</f>
        <v>28788</v>
      </c>
      <c r="J4" s="64">
        <f>VLOOKUP($B4,'Stadtteilprofile 2015'!$A$5:$BQ$103,J$1,FALSE)</f>
        <v>4311</v>
      </c>
      <c r="K4" s="64">
        <f>VLOOKUP($B4,'Stadtteilprofile 2015'!$A$5:$BQ$103,K$1,FALSE)</f>
        <v>5720</v>
      </c>
      <c r="L4" s="64">
        <f>VLOOKUP($B4,'Stadtteilprofile 2015'!$A$5:$BQ$103,L$1,FALSE)</f>
        <v>10703</v>
      </c>
      <c r="M4" s="1">
        <f t="shared" ref="M4:M35" si="4">L4/I4</f>
        <v>0.37178685563429209</v>
      </c>
      <c r="N4" s="64">
        <f>VLOOKUP($B4,'Stadtteilprofile 2015'!$A$5:$BQ$103,N$1,FALSE)</f>
        <v>1587</v>
      </c>
      <c r="O4" s="1">
        <f>VLOOKUP($B4,'Stadtteilprofile 2015'!$A$5:$BQ$103,O$1,FALSE)/100</f>
        <v>7.4110395068646681E-2</v>
      </c>
      <c r="P4" s="64">
        <f>VLOOKUP($B4,'Stadtteilprofile 2015'!$A$5:$BQ$103,P$1,FALSE)</f>
        <v>3868</v>
      </c>
      <c r="Q4" s="1">
        <f>VLOOKUP($B4,'Stadtteilprofile 2015'!$A$5:$BQ$103,Q$1,FALSE)/100</f>
        <v>0.13436153953035987</v>
      </c>
      <c r="R4" s="61">
        <f>VLOOKUP($B4,'Stadtteilprofile 2015'!$A$5:$BQ$103,R$1,FALSE)</f>
        <v>27287</v>
      </c>
      <c r="S4" s="64">
        <f>VLOOKUP($B4,'Stadtteilprofile 2015'!$A$5:$BQ$103,S$1,FALSE)</f>
        <v>15853</v>
      </c>
      <c r="T4" s="64">
        <f>VLOOKUP($B4,'Stadtteilprofile 2015'!$A$5:$BQ$103,T$1,FALSE)</f>
        <v>181</v>
      </c>
      <c r="U4" s="64">
        <f>VLOOKUP($B4,'Stadtteilprofile 2015'!$A$5:$BQ$103,U$1,FALSE)</f>
        <v>2940</v>
      </c>
      <c r="V4" s="1">
        <f t="shared" ref="V4:V35" si="5">U4/S4</f>
        <v>0.18545385731407305</v>
      </c>
      <c r="W4" s="64">
        <f>VLOOKUP($B4,'Stadtteilprofile 2015'!$A$5:$BQ$103,W$1,FALSE)</f>
        <v>950</v>
      </c>
      <c r="X4" s="64">
        <f>VLOOKUP($B4,'Stadtteilprofile 2015'!$A$5:$BQ$103,X$1,FALSE)</f>
        <v>30</v>
      </c>
      <c r="Y4" s="64">
        <f t="shared" ref="Y4:Y35" si="6">IF(X4=0,999,J4/X4)</f>
        <v>143.69999999999999</v>
      </c>
      <c r="Z4" s="64">
        <f>VLOOKUP($B4,'Stadtteilprofile 2015'!$A$5:$BQ$103,Z$1,FALSE)</f>
        <v>4</v>
      </c>
      <c r="AA4" s="64">
        <f t="shared" ref="AA4:AA35" si="7">IF(Z4=0,9999,J4/Z4)</f>
        <v>1077.75</v>
      </c>
      <c r="AB4" s="64">
        <v>1212</v>
      </c>
      <c r="AC4" s="64">
        <f>VLOOKUP($B4,'Stadtteilprofile 2015'!$A$5:$BQ$103,AC$1,FALSE)</f>
        <v>186</v>
      </c>
      <c r="AD4" s="67">
        <f t="shared" ref="AD4:AD35" si="8">IF(AC4=0,3333,I4/AC4)</f>
        <v>154.7741935483871</v>
      </c>
      <c r="AE4" s="1">
        <v>0.622</v>
      </c>
      <c r="AF4" s="43" t="s">
        <v>257</v>
      </c>
      <c r="AG4" s="43" t="s">
        <v>273</v>
      </c>
      <c r="AH4" s="42">
        <f t="shared" ref="AH4:AH35" si="9">IF(((1/SQRT(H4))*100)*((1/SQRT(H4))*100)&gt;$AH$1,$AH$1,((1/SQRT(H4))*100)*((1/SQRT(H4))*100))</f>
        <v>0.97262748367375262</v>
      </c>
      <c r="AI4" s="44">
        <f t="shared" ref="AI4:AI35" si="10">(1-Q4)*(1-Q4)</f>
        <v>0.7493299442442487</v>
      </c>
      <c r="AJ4" s="42">
        <f t="shared" ref="AJ4:AJ35" si="11">(IF(AA4&lt;1500,0.2,0.1)+IF(Y4&lt;350,0.2,0.1)+IF(AD4&lt;500,0.2,0.1)+IF(AF4="x",0.2,0.1)+IF(AG4="",0.1,0.2))</f>
        <v>1</v>
      </c>
      <c r="AK4" s="54">
        <f t="shared" ref="AK4:AK35" si="12">AH4*AI4*AJ4</f>
        <v>0.72881889811167699</v>
      </c>
      <c r="AL4" s="75">
        <f t="shared" ref="AL4:AL35" si="13">AK4/$AK$112</f>
        <v>0.47725440847505723</v>
      </c>
      <c r="AM4" s="68">
        <f t="shared" ref="AM4:AM35" si="14">ROUND(I4/$I$112*$AM$1*AL4,-2)</f>
        <v>400</v>
      </c>
      <c r="AN4" s="41">
        <f t="shared" ref="AN4:AN35" si="15">AM4/I4</f>
        <v>1.3894678338196471E-2</v>
      </c>
      <c r="AO4" s="68">
        <f t="shared" ref="AO4:AO35" si="16">AM4-C4</f>
        <v>388</v>
      </c>
    </row>
    <row r="5" spans="1:41">
      <c r="A5" t="s">
        <v>28</v>
      </c>
      <c r="B5" s="69" t="s">
        <v>38</v>
      </c>
      <c r="C5">
        <v>307</v>
      </c>
      <c r="D5" s="45">
        <v>0</v>
      </c>
      <c r="E5" s="45">
        <f t="shared" si="1"/>
        <v>307</v>
      </c>
      <c r="F5" s="1">
        <f t="shared" si="2"/>
        <v>1.4104566755490214E-2</v>
      </c>
      <c r="G5" s="2">
        <v>2.2000000000000002</v>
      </c>
      <c r="H5" s="66">
        <f t="shared" si="3"/>
        <v>9893.6363636363621</v>
      </c>
      <c r="I5" s="64">
        <f>VLOOKUP($B5,'Stadtteilprofile 2015'!$A$5:$BQ$103,I$1,FALSE)</f>
        <v>21766</v>
      </c>
      <c r="J5" s="64">
        <f>VLOOKUP($B5,'Stadtteilprofile 2015'!$A$5:$BQ$103,J$1,FALSE)</f>
        <v>3297</v>
      </c>
      <c r="K5" s="64">
        <f>VLOOKUP($B5,'Stadtteilprofile 2015'!$A$5:$BQ$103,K$1,FALSE)</f>
        <v>4031</v>
      </c>
      <c r="L5" s="64">
        <f>VLOOKUP($B5,'Stadtteilprofile 2015'!$A$5:$BQ$103,L$1,FALSE)</f>
        <v>7607</v>
      </c>
      <c r="M5" s="1">
        <f t="shared" si="4"/>
        <v>0.34949003032252135</v>
      </c>
      <c r="N5" s="64">
        <f>VLOOKUP($B5,'Stadtteilprofile 2015'!$A$5:$BQ$103,N$1,FALSE)</f>
        <v>1160</v>
      </c>
      <c r="O5" s="1">
        <f>VLOOKUP($B5,'Stadtteilprofile 2015'!$A$5:$BQ$103,O$1,FALSE)/100</f>
        <v>6.9208281128810917E-2</v>
      </c>
      <c r="P5" s="64">
        <f>VLOOKUP($B5,'Stadtteilprofile 2015'!$A$5:$BQ$103,P$1,FALSE)</f>
        <v>2755</v>
      </c>
      <c r="Q5" s="1">
        <f>VLOOKUP($B5,'Stadtteilprofile 2015'!$A$5:$BQ$103,Q$1,FALSE)/100</f>
        <v>0.12657355508591381</v>
      </c>
      <c r="R5" s="61">
        <f>VLOOKUP($B5,'Stadtteilprofile 2015'!$A$5:$BQ$103,R$1,FALSE)</f>
        <v>27257</v>
      </c>
      <c r="S5" s="64">
        <f>VLOOKUP($B5,'Stadtteilprofile 2015'!$A$5:$BQ$103,S$1,FALSE)</f>
        <v>11685</v>
      </c>
      <c r="T5" s="64">
        <f>VLOOKUP($B5,'Stadtteilprofile 2015'!$A$5:$BQ$103,T$1,FALSE)</f>
        <v>116</v>
      </c>
      <c r="U5" s="64">
        <f>VLOOKUP($B5,'Stadtteilprofile 2015'!$A$5:$BQ$103,U$1,FALSE)</f>
        <v>1429</v>
      </c>
      <c r="V5" s="1">
        <f t="shared" si="5"/>
        <v>0.12229353872486093</v>
      </c>
      <c r="W5" s="64">
        <f>VLOOKUP($B5,'Stadtteilprofile 2015'!$A$5:$BQ$103,W$1,FALSE)</f>
        <v>344</v>
      </c>
      <c r="X5" s="64">
        <f>VLOOKUP($B5,'Stadtteilprofile 2015'!$A$5:$BQ$103,X$1,FALSE)</f>
        <v>13</v>
      </c>
      <c r="Y5" s="64">
        <f t="shared" si="6"/>
        <v>253.61538461538461</v>
      </c>
      <c r="Z5" s="64">
        <f>VLOOKUP($B5,'Stadtteilprofile 2015'!$A$5:$BQ$103,Z$1,FALSE)</f>
        <v>2</v>
      </c>
      <c r="AA5" s="64">
        <f t="shared" si="7"/>
        <v>1648.5</v>
      </c>
      <c r="AB5" s="64">
        <v>1996</v>
      </c>
      <c r="AC5" s="64">
        <f>VLOOKUP($B5,'Stadtteilprofile 2015'!$A$5:$BQ$103,AC$1,FALSE)</f>
        <v>26</v>
      </c>
      <c r="AD5" s="67">
        <f t="shared" si="8"/>
        <v>837.15384615384619</v>
      </c>
      <c r="AE5" s="1">
        <v>0.53500000000000003</v>
      </c>
      <c r="AF5" s="43" t="s">
        <v>257</v>
      </c>
      <c r="AG5" s="43"/>
      <c r="AH5" s="42">
        <f t="shared" si="9"/>
        <v>1.0107507121198203</v>
      </c>
      <c r="AI5" s="44">
        <f t="shared" si="10"/>
        <v>0.7628737546752592</v>
      </c>
      <c r="AJ5" s="42">
        <f t="shared" si="11"/>
        <v>0.70000000000000007</v>
      </c>
      <c r="AK5" s="54">
        <f t="shared" si="12"/>
        <v>0.53975263355687753</v>
      </c>
      <c r="AL5" s="75">
        <f t="shared" si="13"/>
        <v>0.35344764593572592</v>
      </c>
      <c r="AM5" s="68">
        <f t="shared" si="14"/>
        <v>200</v>
      </c>
      <c r="AN5" s="41">
        <f t="shared" si="15"/>
        <v>9.1886428374529077E-3</v>
      </c>
      <c r="AO5" s="68">
        <f t="shared" si="16"/>
        <v>-107</v>
      </c>
    </row>
    <row r="6" spans="1:41">
      <c r="A6" t="s">
        <v>28</v>
      </c>
      <c r="B6" s="69" t="s">
        <v>34</v>
      </c>
      <c r="C6">
        <v>2527</v>
      </c>
      <c r="D6" s="45">
        <v>3234</v>
      </c>
      <c r="E6" s="45">
        <f t="shared" si="1"/>
        <v>5761</v>
      </c>
      <c r="F6" s="1">
        <f t="shared" si="2"/>
        <v>9.2300387172182044E-2</v>
      </c>
      <c r="G6" s="2">
        <v>10.6</v>
      </c>
      <c r="H6" s="66">
        <f t="shared" si="3"/>
        <v>2582.8301886792456</v>
      </c>
      <c r="I6" s="64">
        <f>VLOOKUP($B6,'Stadtteilprofile 2015'!$A$5:$BQ$103,I$1,FALSE)</f>
        <v>27378</v>
      </c>
      <c r="J6" s="64">
        <f>VLOOKUP($B6,'Stadtteilprofile 2015'!$A$5:$BQ$103,J$1,FALSE)</f>
        <v>4151</v>
      </c>
      <c r="K6" s="64">
        <f>VLOOKUP($B6,'Stadtteilprofile 2015'!$A$5:$BQ$103,K$1,FALSE)</f>
        <v>4111</v>
      </c>
      <c r="L6" s="64">
        <f>VLOOKUP($B6,'Stadtteilprofile 2015'!$A$5:$BQ$103,L$1,FALSE)</f>
        <v>7789</v>
      </c>
      <c r="M6" s="1">
        <f t="shared" si="4"/>
        <v>0.28449850244722041</v>
      </c>
      <c r="N6" s="64">
        <f>VLOOKUP($B6,'Stadtteilprofile 2015'!$A$5:$BQ$103,N$1,FALSE)</f>
        <v>1158</v>
      </c>
      <c r="O6" s="1">
        <f>VLOOKUP($B6,'Stadtteilprofile 2015'!$A$5:$BQ$103,O$1,FALSE)/100</f>
        <v>5.8532147189648193E-2</v>
      </c>
      <c r="P6" s="64">
        <f>VLOOKUP($B6,'Stadtteilprofile 2015'!$A$5:$BQ$103,P$1,FALSE)</f>
        <v>2458</v>
      </c>
      <c r="Q6" s="1">
        <f>VLOOKUP($B6,'Stadtteilprofile 2015'!$A$5:$BQ$103,Q$1,FALSE)/100</f>
        <v>8.9780115421141074E-2</v>
      </c>
      <c r="R6" s="61">
        <f>VLOOKUP($B6,'Stadtteilprofile 2015'!$A$5:$BQ$103,R$1,FALSE)</f>
        <v>31146</v>
      </c>
      <c r="S6" s="64">
        <f>VLOOKUP($B6,'Stadtteilprofile 2015'!$A$5:$BQ$103,S$1,FALSE)</f>
        <v>14136</v>
      </c>
      <c r="T6" s="64">
        <f>VLOOKUP($B6,'Stadtteilprofile 2015'!$A$5:$BQ$103,T$1,FALSE)</f>
        <v>2293</v>
      </c>
      <c r="U6" s="64">
        <f>VLOOKUP($B6,'Stadtteilprofile 2015'!$A$5:$BQ$103,U$1,FALSE)</f>
        <v>459</v>
      </c>
      <c r="V6" s="1">
        <f t="shared" si="5"/>
        <v>3.2470288624787777E-2</v>
      </c>
      <c r="W6" s="64">
        <f>VLOOKUP($B6,'Stadtteilprofile 2015'!$A$5:$BQ$103,W$1,FALSE)</f>
        <v>134</v>
      </c>
      <c r="X6" s="64">
        <f>VLOOKUP($B6,'Stadtteilprofile 2015'!$A$5:$BQ$103,X$1,FALSE)</f>
        <v>22</v>
      </c>
      <c r="Y6" s="64">
        <f t="shared" si="6"/>
        <v>188.68181818181819</v>
      </c>
      <c r="Z6" s="64">
        <f>VLOOKUP($B6,'Stadtteilprofile 2015'!$A$5:$BQ$103,Z$1,FALSE)</f>
        <v>5</v>
      </c>
      <c r="AA6" s="64">
        <f t="shared" si="7"/>
        <v>830.2</v>
      </c>
      <c r="AB6" s="64">
        <v>3082</v>
      </c>
      <c r="AC6" s="64">
        <f>VLOOKUP($B6,'Stadtteilprofile 2015'!$A$5:$BQ$103,AC$1,FALSE)</f>
        <v>34</v>
      </c>
      <c r="AD6" s="67">
        <f t="shared" si="8"/>
        <v>805.23529411764707</v>
      </c>
      <c r="AE6" s="1">
        <v>0.67400000000000004</v>
      </c>
      <c r="AF6" s="43" t="s">
        <v>257</v>
      </c>
      <c r="AG6" s="43" t="s">
        <v>272</v>
      </c>
      <c r="AH6" s="42">
        <f t="shared" si="9"/>
        <v>3.7272101315669053</v>
      </c>
      <c r="AI6" s="44">
        <f t="shared" si="10"/>
        <v>0.82850023828275132</v>
      </c>
      <c r="AJ6" s="42">
        <f t="shared" si="11"/>
        <v>0.89999999999999991</v>
      </c>
      <c r="AK6" s="54">
        <f t="shared" si="12"/>
        <v>2.7791950339197591</v>
      </c>
      <c r="AL6" s="75">
        <f t="shared" si="13"/>
        <v>1.8199076415097972</v>
      </c>
      <c r="AM6" s="68">
        <f t="shared" si="14"/>
        <v>1500</v>
      </c>
      <c r="AN6" s="41">
        <f t="shared" si="15"/>
        <v>5.4788516326977864E-2</v>
      </c>
      <c r="AO6" s="68">
        <f t="shared" si="16"/>
        <v>-1027</v>
      </c>
    </row>
    <row r="7" spans="1:41">
      <c r="A7" s="76" t="s">
        <v>28</v>
      </c>
      <c r="B7" s="69" t="s">
        <v>30</v>
      </c>
      <c r="C7">
        <v>192</v>
      </c>
      <c r="D7" s="45">
        <v>0</v>
      </c>
      <c r="E7" s="45">
        <f t="shared" si="1"/>
        <v>192</v>
      </c>
      <c r="F7" s="1">
        <f t="shared" si="2"/>
        <v>1.4546556557314948E-2</v>
      </c>
      <c r="G7" s="2">
        <v>7.7</v>
      </c>
      <c r="H7" s="66">
        <f t="shared" si="3"/>
        <v>1714.1558441558441</v>
      </c>
      <c r="I7" s="64">
        <f>VLOOKUP($B7,'Stadtteilprofile 2015'!$A$5:$BQ$103,I$1,FALSE)</f>
        <v>13199</v>
      </c>
      <c r="J7" s="64">
        <f>VLOOKUP($B7,'Stadtteilprofile 2015'!$A$5:$BQ$103,J$1,FALSE)</f>
        <v>2387</v>
      </c>
      <c r="K7" s="64">
        <f>VLOOKUP($B7,'Stadtteilprofile 2015'!$A$5:$BQ$103,K$1,FALSE)</f>
        <v>1034</v>
      </c>
      <c r="L7" s="64">
        <f>VLOOKUP($B7,'Stadtteilprofile 2015'!$A$5:$BQ$103,L$1,FALSE)</f>
        <v>2136</v>
      </c>
      <c r="M7" s="1">
        <f t="shared" si="4"/>
        <v>0.16183044170012881</v>
      </c>
      <c r="N7" s="64">
        <f>VLOOKUP($B7,'Stadtteilprofile 2015'!$A$5:$BQ$103,N$1,FALSE)</f>
        <v>168</v>
      </c>
      <c r="O7" s="1">
        <f>VLOOKUP($B7,'Stadtteilprofile 2015'!$A$5:$BQ$103,O$1,FALSE)/100</f>
        <v>2.2287078800742904E-2</v>
      </c>
      <c r="P7" s="64">
        <f>VLOOKUP($B7,'Stadtteilprofile 2015'!$A$5:$BQ$103,P$1,FALSE)</f>
        <v>136</v>
      </c>
      <c r="Q7" s="1">
        <f>VLOOKUP($B7,'Stadtteilprofile 2015'!$A$5:$BQ$103,Q$1,FALSE)/100</f>
        <v>1.0303810894764754E-2</v>
      </c>
      <c r="R7" s="61">
        <f>VLOOKUP($B7,'Stadtteilprofile 2015'!$A$5:$BQ$103,R$1,FALSE)</f>
        <v>101406</v>
      </c>
      <c r="S7" s="64">
        <f>VLOOKUP($B7,'Stadtteilprofile 2015'!$A$5:$BQ$103,S$1,FALSE)</f>
        <v>6709</v>
      </c>
      <c r="T7" s="64">
        <f>VLOOKUP($B7,'Stadtteilprofile 2015'!$A$5:$BQ$103,T$1,FALSE)</f>
        <v>3080</v>
      </c>
      <c r="U7" s="64">
        <f>VLOOKUP($B7,'Stadtteilprofile 2015'!$A$5:$BQ$103,U$1,FALSE)</f>
        <v>32</v>
      </c>
      <c r="V7" s="1">
        <f t="shared" si="5"/>
        <v>4.7697123267252941E-3</v>
      </c>
      <c r="W7" s="64">
        <f>VLOOKUP($B7,'Stadtteilprofile 2015'!$A$5:$BQ$103,W$1,FALSE)</f>
        <v>0</v>
      </c>
      <c r="X7" s="64">
        <f>VLOOKUP($B7,'Stadtteilprofile 2015'!$A$5:$BQ$103,X$1,FALSE)</f>
        <v>12</v>
      </c>
      <c r="Y7" s="64">
        <f t="shared" si="6"/>
        <v>198.91666666666666</v>
      </c>
      <c r="Z7" s="64">
        <f>VLOOKUP($B7,'Stadtteilprofile 2015'!$A$5:$BQ$103,Z$1,FALSE)</f>
        <v>3</v>
      </c>
      <c r="AA7" s="64">
        <f t="shared" si="7"/>
        <v>795.66666666666663</v>
      </c>
      <c r="AB7" s="64">
        <v>3975</v>
      </c>
      <c r="AC7" s="64">
        <f>VLOOKUP($B7,'Stadtteilprofile 2015'!$A$5:$BQ$103,AC$1,FALSE)</f>
        <v>93</v>
      </c>
      <c r="AD7" s="67">
        <f t="shared" si="8"/>
        <v>141.92473118279571</v>
      </c>
      <c r="AE7" s="1">
        <v>0.65200000000000002</v>
      </c>
      <c r="AF7" s="43" t="s">
        <v>257</v>
      </c>
      <c r="AG7" s="43"/>
      <c r="AH7" s="42">
        <f t="shared" si="9"/>
        <v>3.7272101315669053</v>
      </c>
      <c r="AI7" s="44">
        <f t="shared" si="10"/>
        <v>0.9794985467294256</v>
      </c>
      <c r="AJ7" s="42">
        <f t="shared" si="11"/>
        <v>0.9</v>
      </c>
      <c r="AK7" s="54">
        <f t="shared" si="12"/>
        <v>3.2857172165024773</v>
      </c>
      <c r="AL7" s="75">
        <f t="shared" si="13"/>
        <v>2.151594903262124</v>
      </c>
      <c r="AM7" s="68">
        <f t="shared" si="14"/>
        <v>900</v>
      </c>
      <c r="AN7" s="41">
        <f t="shared" si="15"/>
        <v>6.8186983862413814E-2</v>
      </c>
      <c r="AO7" s="68">
        <f t="shared" si="16"/>
        <v>708</v>
      </c>
    </row>
    <row r="8" spans="1:41">
      <c r="A8" t="s">
        <v>28</v>
      </c>
      <c r="B8" s="69" t="s">
        <v>95</v>
      </c>
      <c r="C8">
        <v>0</v>
      </c>
      <c r="D8" s="45">
        <v>0</v>
      </c>
      <c r="E8" s="45">
        <f t="shared" si="1"/>
        <v>0</v>
      </c>
      <c r="F8" s="1">
        <f t="shared" si="2"/>
        <v>0</v>
      </c>
      <c r="G8" s="2">
        <v>2.4</v>
      </c>
      <c r="H8" s="66">
        <f t="shared" si="3"/>
        <v>4543.3333333333339</v>
      </c>
      <c r="I8" s="64">
        <f>VLOOKUP($B8,'Stadtteilprofile 2015'!$A$5:$BQ$103,I$1,FALSE)</f>
        <v>10904</v>
      </c>
      <c r="J8" s="64">
        <f>VLOOKUP($B8,'Stadtteilprofile 2015'!$A$5:$BQ$103,J$1,FALSE)</f>
        <v>2257</v>
      </c>
      <c r="K8" s="64">
        <f>VLOOKUP($B8,'Stadtteilprofile 2015'!$A$5:$BQ$103,K$1,FALSE)</f>
        <v>1339</v>
      </c>
      <c r="L8" s="64">
        <f>VLOOKUP($B8,'Stadtteilprofile 2015'!$A$5:$BQ$103,L$1,FALSE)</f>
        <v>2292</v>
      </c>
      <c r="M8" s="1">
        <f t="shared" si="4"/>
        <v>0.21019809244314014</v>
      </c>
      <c r="N8" s="64">
        <f>VLOOKUP($B8,'Stadtteilprofile 2015'!$A$5:$BQ$103,N$1,FALSE)</f>
        <v>131</v>
      </c>
      <c r="O8" s="1">
        <f>VLOOKUP($B8,'Stadtteilprofile 2015'!$A$5:$BQ$103,O$1,FALSE)/100</f>
        <v>1.9610778443113774E-2</v>
      </c>
      <c r="P8" s="64">
        <f>VLOOKUP($B8,'Stadtteilprofile 2015'!$A$5:$BQ$103,P$1,FALSE)</f>
        <v>93</v>
      </c>
      <c r="Q8" s="1">
        <f>VLOOKUP($B8,'Stadtteilprofile 2015'!$A$5:$BQ$103,Q$1,FALSE)/100</f>
        <v>8.5289801907556858E-3</v>
      </c>
      <c r="R8" s="61">
        <f>VLOOKUP($B8,'Stadtteilprofile 2015'!$A$5:$BQ$103,R$1,FALSE)</f>
        <v>81320</v>
      </c>
      <c r="S8" s="64">
        <f>VLOOKUP($B8,'Stadtteilprofile 2015'!$A$5:$BQ$103,S$1,FALSE)</f>
        <v>5197</v>
      </c>
      <c r="T8" s="64">
        <f>VLOOKUP($B8,'Stadtteilprofile 2015'!$A$5:$BQ$103,T$1,FALSE)</f>
        <v>2192</v>
      </c>
      <c r="U8" s="64">
        <f>VLOOKUP($B8,'Stadtteilprofile 2015'!$A$5:$BQ$103,U$1,FALSE)</f>
        <v>36</v>
      </c>
      <c r="V8" s="1">
        <f t="shared" si="5"/>
        <v>6.9270733115258804E-3</v>
      </c>
      <c r="W8" s="64">
        <f>VLOOKUP($B8,'Stadtteilprofile 2015'!$A$5:$BQ$103,W$1,FALSE)</f>
        <v>0</v>
      </c>
      <c r="X8" s="64">
        <f>VLOOKUP($B8,'Stadtteilprofile 2015'!$A$5:$BQ$103,X$1,FALSE)</f>
        <v>7</v>
      </c>
      <c r="Y8" s="64">
        <f t="shared" si="6"/>
        <v>322.42857142857144</v>
      </c>
      <c r="Z8" s="64">
        <f>VLOOKUP($B8,'Stadtteilprofile 2015'!$A$5:$BQ$103,Z$1,FALSE)</f>
        <v>1</v>
      </c>
      <c r="AA8" s="64">
        <f t="shared" si="7"/>
        <v>2257</v>
      </c>
      <c r="AB8" s="64">
        <v>391</v>
      </c>
      <c r="AC8" s="64">
        <f>VLOOKUP($B8,'Stadtteilprofile 2015'!$A$5:$BQ$103,AC$1,FALSE)</f>
        <v>66</v>
      </c>
      <c r="AD8" s="67">
        <f t="shared" si="8"/>
        <v>165.21212121212122</v>
      </c>
      <c r="AE8" s="1">
        <v>0.64</v>
      </c>
      <c r="AF8" s="43" t="s">
        <v>257</v>
      </c>
      <c r="AG8" s="43"/>
      <c r="AH8" s="42">
        <f t="shared" si="9"/>
        <v>2.2010271460014663</v>
      </c>
      <c r="AI8" s="44">
        <f t="shared" si="10"/>
        <v>0.98301478312158297</v>
      </c>
      <c r="AJ8" s="42">
        <f t="shared" si="11"/>
        <v>0.79999999999999993</v>
      </c>
      <c r="AK8" s="54">
        <f t="shared" si="12"/>
        <v>1.7309137780570785</v>
      </c>
      <c r="AL8" s="75">
        <f t="shared" si="13"/>
        <v>1.1334588515861677</v>
      </c>
      <c r="AM8" s="68">
        <f t="shared" si="14"/>
        <v>400</v>
      </c>
      <c r="AN8" s="41">
        <f t="shared" si="15"/>
        <v>3.6683785766691124E-2</v>
      </c>
      <c r="AO8" s="68">
        <f t="shared" si="16"/>
        <v>400</v>
      </c>
    </row>
    <row r="9" spans="1:41">
      <c r="A9" t="s">
        <v>28</v>
      </c>
      <c r="B9" s="69" t="s">
        <v>31</v>
      </c>
      <c r="C9">
        <v>0</v>
      </c>
      <c r="D9" s="45">
        <v>60</v>
      </c>
      <c r="E9" s="45">
        <f t="shared" si="1"/>
        <v>60</v>
      </c>
      <c r="F9" s="1">
        <f t="shared" si="2"/>
        <v>0</v>
      </c>
      <c r="G9" s="2">
        <v>2.7</v>
      </c>
      <c r="H9" s="66">
        <f t="shared" si="3"/>
        <v>4148.1481481481478</v>
      </c>
      <c r="I9" s="64">
        <f>VLOOKUP($B9,'Stadtteilprofile 2015'!$A$5:$BQ$103,I$1,FALSE)</f>
        <v>11200</v>
      </c>
      <c r="J9" s="64">
        <f>VLOOKUP($B9,'Stadtteilprofile 2015'!$A$5:$BQ$103,J$1,FALSE)</f>
        <v>1957</v>
      </c>
      <c r="K9" s="64">
        <f>VLOOKUP($B9,'Stadtteilprofile 2015'!$A$5:$BQ$103,K$1,FALSE)</f>
        <v>854</v>
      </c>
      <c r="L9" s="64">
        <f>VLOOKUP($B9,'Stadtteilprofile 2015'!$A$5:$BQ$103,L$1,FALSE)</f>
        <v>2219</v>
      </c>
      <c r="M9" s="1">
        <f t="shared" si="4"/>
        <v>0.198125</v>
      </c>
      <c r="N9" s="64">
        <f>VLOOKUP($B9,'Stadtteilprofile 2015'!$A$5:$BQ$103,N$1,FALSE)</f>
        <v>291</v>
      </c>
      <c r="O9" s="1">
        <f>VLOOKUP($B9,'Stadtteilprofile 2015'!$A$5:$BQ$103,O$1,FALSE)/100</f>
        <v>4.3374571471158141E-2</v>
      </c>
      <c r="P9" s="64">
        <f>VLOOKUP($B9,'Stadtteilprofile 2015'!$A$5:$BQ$103,P$1,FALSE)</f>
        <v>574</v>
      </c>
      <c r="Q9" s="1">
        <f>VLOOKUP($B9,'Stadtteilprofile 2015'!$A$5:$BQ$103,Q$1,FALSE)/100</f>
        <v>5.1249999999999997E-2</v>
      </c>
      <c r="R9" s="61">
        <f>VLOOKUP($B9,'Stadtteilprofile 2015'!$A$5:$BQ$103,R$1,FALSE)</f>
        <v>35790</v>
      </c>
      <c r="S9" s="64">
        <f>VLOOKUP($B9,'Stadtteilprofile 2015'!$A$5:$BQ$103,S$1,FALSE)</f>
        <v>5582</v>
      </c>
      <c r="T9" s="64">
        <f>VLOOKUP($B9,'Stadtteilprofile 2015'!$A$5:$BQ$103,T$1,FALSE)</f>
        <v>2270</v>
      </c>
      <c r="U9" s="64">
        <f>VLOOKUP($B9,'Stadtteilprofile 2015'!$A$5:$BQ$103,U$1,FALSE)</f>
        <v>132</v>
      </c>
      <c r="V9" s="1">
        <f t="shared" si="5"/>
        <v>2.3647438194195628E-2</v>
      </c>
      <c r="W9" s="64">
        <f>VLOOKUP($B9,'Stadtteilprofile 2015'!$A$5:$BQ$103,W$1,FALSE)</f>
        <v>32</v>
      </c>
      <c r="X9" s="64">
        <f>VLOOKUP($B9,'Stadtteilprofile 2015'!$A$5:$BQ$103,X$1,FALSE)</f>
        <v>9</v>
      </c>
      <c r="Y9" s="64">
        <f t="shared" si="6"/>
        <v>217.44444444444446</v>
      </c>
      <c r="Z9" s="64">
        <f>VLOOKUP($B9,'Stadtteilprofile 2015'!$A$5:$BQ$103,Z$1,FALSE)</f>
        <v>3</v>
      </c>
      <c r="AA9" s="64">
        <f t="shared" si="7"/>
        <v>652.33333333333337</v>
      </c>
      <c r="AB9" s="64">
        <v>637</v>
      </c>
      <c r="AC9" s="64">
        <f>VLOOKUP($B9,'Stadtteilprofile 2015'!$A$5:$BQ$103,AC$1,FALSE)</f>
        <v>9</v>
      </c>
      <c r="AD9" s="67">
        <f t="shared" si="8"/>
        <v>1244.4444444444443</v>
      </c>
      <c r="AE9" s="1">
        <v>0.747</v>
      </c>
      <c r="AF9" s="43"/>
      <c r="AG9" s="43"/>
      <c r="AH9" s="42">
        <f t="shared" si="9"/>
        <v>2.410714285714286</v>
      </c>
      <c r="AI9" s="44">
        <f t="shared" si="10"/>
        <v>0.9001265625</v>
      </c>
      <c r="AJ9" s="42">
        <f t="shared" si="11"/>
        <v>0.7</v>
      </c>
      <c r="AK9" s="54">
        <f t="shared" si="12"/>
        <v>1.5189635742187502</v>
      </c>
      <c r="AL9" s="75">
        <f t="shared" si="13"/>
        <v>0.99466693850444987</v>
      </c>
      <c r="AM9" s="68">
        <f t="shared" si="14"/>
        <v>300</v>
      </c>
      <c r="AN9" s="41">
        <f t="shared" si="15"/>
        <v>2.6785714285714284E-2</v>
      </c>
      <c r="AO9" s="68">
        <f t="shared" si="16"/>
        <v>300</v>
      </c>
    </row>
    <row r="10" spans="1:41">
      <c r="A10" s="78" t="s">
        <v>28</v>
      </c>
      <c r="B10" s="69" t="s">
        <v>41</v>
      </c>
      <c r="C10">
        <v>267</v>
      </c>
      <c r="D10" s="45">
        <v>0</v>
      </c>
      <c r="E10" s="45">
        <f t="shared" si="1"/>
        <v>267</v>
      </c>
      <c r="F10" s="1">
        <f t="shared" si="2"/>
        <v>7.5684562616928396E-3</v>
      </c>
      <c r="G10" s="2">
        <v>6.3</v>
      </c>
      <c r="H10" s="66">
        <f t="shared" si="3"/>
        <v>5599.6825396825398</v>
      </c>
      <c r="I10" s="64">
        <f>VLOOKUP($B10,'Stadtteilprofile 2015'!$A$5:$BQ$103,I$1,FALSE)</f>
        <v>35278</v>
      </c>
      <c r="J10" s="64">
        <f>VLOOKUP($B10,'Stadtteilprofile 2015'!$A$5:$BQ$103,J$1,FALSE)</f>
        <v>6790</v>
      </c>
      <c r="K10" s="64">
        <f>VLOOKUP($B10,'Stadtteilprofile 2015'!$A$5:$BQ$103,K$1,FALSE)</f>
        <v>6455</v>
      </c>
      <c r="L10" s="64">
        <f>VLOOKUP($B10,'Stadtteilprofile 2015'!$A$5:$BQ$103,L$1,FALSE)</f>
        <v>15547</v>
      </c>
      <c r="M10" s="1">
        <f t="shared" si="4"/>
        <v>0.44069958614433924</v>
      </c>
      <c r="N10" s="64">
        <f>VLOOKUP($B10,'Stadtteilprofile 2015'!$A$5:$BQ$103,N$1,FALSE)</f>
        <v>1813</v>
      </c>
      <c r="O10" s="1">
        <f>VLOOKUP($B10,'Stadtteilprofile 2015'!$A$5:$BQ$103,O$1,FALSE)/100</f>
        <v>7.8884392812078485E-2</v>
      </c>
      <c r="P10" s="64">
        <f>VLOOKUP($B10,'Stadtteilprofile 2015'!$A$5:$BQ$103,P$1,FALSE)</f>
        <v>5783</v>
      </c>
      <c r="Q10" s="1">
        <f>VLOOKUP($B10,'Stadtteilprofile 2015'!$A$5:$BQ$103,Q$1,FALSE)/100</f>
        <v>0.16392652644707753</v>
      </c>
      <c r="R10" s="61">
        <f>VLOOKUP($B10,'Stadtteilprofile 2015'!$A$5:$BQ$103,R$1,FALSE)</f>
        <v>24990</v>
      </c>
      <c r="S10" s="64">
        <f>VLOOKUP($B10,'Stadtteilprofile 2015'!$A$5:$BQ$103,S$1,FALSE)</f>
        <v>15634</v>
      </c>
      <c r="T10" s="64">
        <f>VLOOKUP($B10,'Stadtteilprofile 2015'!$A$5:$BQ$103,T$1,FALSE)</f>
        <v>5127</v>
      </c>
      <c r="U10" s="64">
        <f>VLOOKUP($B10,'Stadtteilprofile 2015'!$A$5:$BQ$103,U$1,FALSE)</f>
        <v>2952</v>
      </c>
      <c r="V10" s="1">
        <f t="shared" si="5"/>
        <v>0.18881924011769222</v>
      </c>
      <c r="W10" s="64">
        <f>VLOOKUP($B10,'Stadtteilprofile 2015'!$A$5:$BQ$103,W$1,FALSE)</f>
        <v>1652</v>
      </c>
      <c r="X10" s="64">
        <f>VLOOKUP($B10,'Stadtteilprofile 2015'!$A$5:$BQ$103,X$1,FALSE)</f>
        <v>19</v>
      </c>
      <c r="Y10" s="64">
        <f t="shared" si="6"/>
        <v>357.36842105263156</v>
      </c>
      <c r="Z10" s="64">
        <f>VLOOKUP($B10,'Stadtteilprofile 2015'!$A$5:$BQ$103,Z$1,FALSE)</f>
        <v>4</v>
      </c>
      <c r="AA10" s="64">
        <f t="shared" si="7"/>
        <v>1697.5</v>
      </c>
      <c r="AB10" s="64">
        <v>3376</v>
      </c>
      <c r="AC10" s="64">
        <f>VLOOKUP($B10,'Stadtteilprofile 2015'!$A$5:$BQ$103,AC$1,FALSE)</f>
        <v>28</v>
      </c>
      <c r="AD10" s="67">
        <f t="shared" si="8"/>
        <v>1259.9285714285713</v>
      </c>
      <c r="AE10" s="1">
        <v>0.66299999999999992</v>
      </c>
      <c r="AF10" s="43"/>
      <c r="AG10" s="43"/>
      <c r="AH10" s="42">
        <f t="shared" si="9"/>
        <v>1.7858155224219059</v>
      </c>
      <c r="AI10" s="44">
        <f t="shared" si="10"/>
        <v>0.69901885317884938</v>
      </c>
      <c r="AJ10" s="42">
        <f t="shared" si="11"/>
        <v>0.5</v>
      </c>
      <c r="AK10" s="54">
        <f t="shared" si="12"/>
        <v>0.62415935923617416</v>
      </c>
      <c r="AL10" s="75">
        <f t="shared" si="13"/>
        <v>0.40871992556480946</v>
      </c>
      <c r="AM10" s="68">
        <f t="shared" si="14"/>
        <v>400</v>
      </c>
      <c r="AN10" s="41">
        <f t="shared" si="15"/>
        <v>1.1338511253472419E-2</v>
      </c>
      <c r="AO10" s="68">
        <f t="shared" si="16"/>
        <v>133</v>
      </c>
    </row>
    <row r="11" spans="1:41">
      <c r="A11" s="78" t="s">
        <v>28</v>
      </c>
      <c r="B11" s="69" t="s">
        <v>33</v>
      </c>
      <c r="C11">
        <v>0</v>
      </c>
      <c r="D11" s="45">
        <v>0</v>
      </c>
      <c r="E11" s="45">
        <f t="shared" si="1"/>
        <v>0</v>
      </c>
      <c r="F11" s="1">
        <f t="shared" si="2"/>
        <v>0</v>
      </c>
      <c r="G11" s="2">
        <v>4.3</v>
      </c>
      <c r="H11" s="66">
        <f t="shared" si="3"/>
        <v>1683.2558139534885</v>
      </c>
      <c r="I11" s="64">
        <f>VLOOKUP($B11,'Stadtteilprofile 2015'!$A$5:$BQ$103,I$1,FALSE)</f>
        <v>7238</v>
      </c>
      <c r="J11" s="64">
        <f>VLOOKUP($B11,'Stadtteilprofile 2015'!$A$5:$BQ$103,J$1,FALSE)</f>
        <v>1503</v>
      </c>
      <c r="K11" s="64">
        <f>VLOOKUP($B11,'Stadtteilprofile 2015'!$A$5:$BQ$103,K$1,FALSE)</f>
        <v>739</v>
      </c>
      <c r="L11" s="64">
        <f>VLOOKUP($B11,'Stadtteilprofile 2015'!$A$5:$BQ$103,L$1,FALSE)</f>
        <v>1323</v>
      </c>
      <c r="M11" s="1">
        <f t="shared" si="4"/>
        <v>0.1827852998065764</v>
      </c>
      <c r="N11" s="64">
        <f>VLOOKUP($B11,'Stadtteilprofile 2015'!$A$5:$BQ$103,N$1,FALSE)</f>
        <v>81</v>
      </c>
      <c r="O11" s="1">
        <f>VLOOKUP($B11,'Stadtteilprofile 2015'!$A$5:$BQ$103,O$1,FALSE)/100</f>
        <v>1.9396551724137932E-2</v>
      </c>
      <c r="P11" s="64">
        <f>VLOOKUP($B11,'Stadtteilprofile 2015'!$A$5:$BQ$103,P$1,FALSE)</f>
        <v>44</v>
      </c>
      <c r="Q11" s="1">
        <f>VLOOKUP($B11,'Stadtteilprofile 2015'!$A$5:$BQ$103,Q$1,FALSE)/100</f>
        <v>6.0790273556231011E-3</v>
      </c>
      <c r="R11" s="61">
        <f>VLOOKUP($B11,'Stadtteilprofile 2015'!$A$5:$BQ$103,R$1,FALSE)</f>
        <v>138941</v>
      </c>
      <c r="S11" s="64">
        <f>VLOOKUP($B11,'Stadtteilprofile 2015'!$A$5:$BQ$103,S$1,FALSE)</f>
        <v>3175</v>
      </c>
      <c r="T11" s="64">
        <f>VLOOKUP($B11,'Stadtteilprofile 2015'!$A$5:$BQ$103,T$1,FALSE)</f>
        <v>1685</v>
      </c>
      <c r="U11" s="64">
        <f>VLOOKUP($B11,'Stadtteilprofile 2015'!$A$5:$BQ$103,U$1,FALSE)</f>
        <v>0</v>
      </c>
      <c r="V11" s="1">
        <f t="shared" si="5"/>
        <v>0</v>
      </c>
      <c r="W11" s="64">
        <f>VLOOKUP($B11,'Stadtteilprofile 2015'!$A$5:$BQ$103,W$1,FALSE)</f>
        <v>0</v>
      </c>
      <c r="X11" s="64">
        <f>VLOOKUP($B11,'Stadtteilprofile 2015'!$A$5:$BQ$103,X$1,FALSE)</f>
        <v>8</v>
      </c>
      <c r="Y11" s="64">
        <f t="shared" si="6"/>
        <v>187.875</v>
      </c>
      <c r="Z11" s="64">
        <f>VLOOKUP($B11,'Stadtteilprofile 2015'!$A$5:$BQ$103,Z$1,FALSE)</f>
        <v>1</v>
      </c>
      <c r="AA11" s="64">
        <f t="shared" si="7"/>
        <v>1503</v>
      </c>
      <c r="AB11" s="64">
        <v>765</v>
      </c>
      <c r="AC11" s="64">
        <f>VLOOKUP($B11,'Stadtteilprofile 2015'!$A$5:$BQ$103,AC$1,FALSE)</f>
        <v>19</v>
      </c>
      <c r="AD11" s="67">
        <f t="shared" si="8"/>
        <v>380.94736842105266</v>
      </c>
      <c r="AE11" s="1">
        <v>0.629</v>
      </c>
      <c r="AF11" s="43" t="s">
        <v>257</v>
      </c>
      <c r="AG11" s="43"/>
      <c r="AH11" s="42">
        <f t="shared" si="9"/>
        <v>3.7272101315669053</v>
      </c>
      <c r="AI11" s="44">
        <f t="shared" si="10"/>
        <v>0.98787889986234434</v>
      </c>
      <c r="AJ11" s="42">
        <f t="shared" si="11"/>
        <v>0.79999999999999993</v>
      </c>
      <c r="AK11" s="54">
        <f t="shared" si="12"/>
        <v>2.9456257954624783</v>
      </c>
      <c r="AL11" s="75">
        <f t="shared" si="13"/>
        <v>1.9288919376880678</v>
      </c>
      <c r="AM11" s="68">
        <f t="shared" si="14"/>
        <v>400</v>
      </c>
      <c r="AN11" s="41">
        <f t="shared" si="15"/>
        <v>5.5263885051119094E-2</v>
      </c>
      <c r="AO11" s="68">
        <f t="shared" si="16"/>
        <v>400</v>
      </c>
    </row>
    <row r="12" spans="1:41">
      <c r="A12" t="s">
        <v>28</v>
      </c>
      <c r="B12" s="69" t="s">
        <v>32</v>
      </c>
      <c r="C12">
        <v>130</v>
      </c>
      <c r="D12" s="45">
        <v>1730</v>
      </c>
      <c r="E12" s="45">
        <f t="shared" si="1"/>
        <v>1860</v>
      </c>
      <c r="F12" s="1">
        <f t="shared" si="2"/>
        <v>5.0191112312265931E-3</v>
      </c>
      <c r="G12" s="2">
        <v>7.2</v>
      </c>
      <c r="H12" s="66">
        <f t="shared" si="3"/>
        <v>3597.3611111111109</v>
      </c>
      <c r="I12" s="64">
        <f>VLOOKUP($B12,'Stadtteilprofile 2015'!$A$5:$BQ$103,I$1,FALSE)</f>
        <v>25901</v>
      </c>
      <c r="J12" s="64">
        <f>VLOOKUP($B12,'Stadtteilprofile 2015'!$A$5:$BQ$103,J$1,FALSE)</f>
        <v>5088</v>
      </c>
      <c r="K12" s="64">
        <f>VLOOKUP($B12,'Stadtteilprofile 2015'!$A$5:$BQ$103,K$1,FALSE)</f>
        <v>3887</v>
      </c>
      <c r="L12" s="64">
        <f>VLOOKUP($B12,'Stadtteilprofile 2015'!$A$5:$BQ$103,L$1,FALSE)</f>
        <v>9400</v>
      </c>
      <c r="M12" s="1">
        <f t="shared" si="4"/>
        <v>0.36292035056561522</v>
      </c>
      <c r="N12" s="64">
        <f>VLOOKUP($B12,'Stadtteilprofile 2015'!$A$5:$BQ$103,N$1,FALSE)</f>
        <v>1105</v>
      </c>
      <c r="O12" s="1">
        <f>VLOOKUP($B12,'Stadtteilprofile 2015'!$A$5:$BQ$103,O$1,FALSE)/100</f>
        <v>7.0865131789905722E-2</v>
      </c>
      <c r="P12" s="64">
        <f>VLOOKUP($B12,'Stadtteilprofile 2015'!$A$5:$BQ$103,P$1,FALSE)</f>
        <v>3483</v>
      </c>
      <c r="Q12" s="1">
        <f>VLOOKUP($B12,'Stadtteilprofile 2015'!$A$5:$BQ$103,Q$1,FALSE)/100</f>
        <v>0.1344735724489402</v>
      </c>
      <c r="R12" s="61">
        <f>VLOOKUP($B12,'Stadtteilprofile 2015'!$A$5:$BQ$103,R$1,FALSE)</f>
        <v>42846</v>
      </c>
      <c r="S12" s="64">
        <f>VLOOKUP($B12,'Stadtteilprofile 2015'!$A$5:$BQ$103,S$1,FALSE)</f>
        <v>12385</v>
      </c>
      <c r="T12" s="64">
        <f>VLOOKUP($B12,'Stadtteilprofile 2015'!$A$5:$BQ$103,T$1,FALSE)</f>
        <v>3319</v>
      </c>
      <c r="U12" s="64">
        <f>VLOOKUP($B12,'Stadtteilprofile 2015'!$A$5:$BQ$103,U$1,FALSE)</f>
        <v>1983</v>
      </c>
      <c r="V12" s="1">
        <f t="shared" si="5"/>
        <v>0.16011303996770287</v>
      </c>
      <c r="W12" s="64">
        <f>VLOOKUP($B12,'Stadtteilprofile 2015'!$A$5:$BQ$103,W$1,FALSE)</f>
        <v>1400</v>
      </c>
      <c r="X12" s="64">
        <f>VLOOKUP($B12,'Stadtteilprofile 2015'!$A$5:$BQ$103,X$1,FALSE)</f>
        <v>15</v>
      </c>
      <c r="Y12" s="64">
        <f t="shared" si="6"/>
        <v>339.2</v>
      </c>
      <c r="Z12" s="64">
        <f>VLOOKUP($B12,'Stadtteilprofile 2015'!$A$5:$BQ$103,Z$1,FALSE)</f>
        <v>4</v>
      </c>
      <c r="AA12" s="64">
        <f t="shared" si="7"/>
        <v>1272</v>
      </c>
      <c r="AB12" s="64">
        <v>2584</v>
      </c>
      <c r="AC12" s="64">
        <f>VLOOKUP($B12,'Stadtteilprofile 2015'!$A$5:$BQ$103,AC$1,FALSE)</f>
        <v>68</v>
      </c>
      <c r="AD12" s="67">
        <f t="shared" si="8"/>
        <v>380.89705882352939</v>
      </c>
      <c r="AE12" s="1">
        <v>0.54600000000000004</v>
      </c>
      <c r="AF12" s="43"/>
      <c r="AG12" s="43" t="s">
        <v>271</v>
      </c>
      <c r="AH12" s="42">
        <f t="shared" si="9"/>
        <v>2.7798154511408835</v>
      </c>
      <c r="AI12" s="44">
        <f t="shared" si="10"/>
        <v>0.74913599678929998</v>
      </c>
      <c r="AJ12" s="42">
        <f t="shared" si="11"/>
        <v>0.90000000000000013</v>
      </c>
      <c r="AK12" s="54">
        <f t="shared" si="12"/>
        <v>1.8742138369926513</v>
      </c>
      <c r="AL12" s="75">
        <f t="shared" si="13"/>
        <v>1.2272964085415832</v>
      </c>
      <c r="AM12" s="68">
        <f t="shared" si="14"/>
        <v>1000</v>
      </c>
      <c r="AN12" s="41">
        <f t="shared" si="15"/>
        <v>3.8608547932512255E-2</v>
      </c>
      <c r="AO12" s="68">
        <f t="shared" si="16"/>
        <v>870</v>
      </c>
    </row>
    <row r="13" spans="1:41">
      <c r="A13" t="s">
        <v>28</v>
      </c>
      <c r="B13" s="69" t="s">
        <v>36</v>
      </c>
      <c r="C13">
        <v>208</v>
      </c>
      <c r="D13" s="45">
        <v>600</v>
      </c>
      <c r="E13" s="45">
        <f t="shared" si="1"/>
        <v>808</v>
      </c>
      <c r="F13" s="1">
        <f t="shared" si="2"/>
        <v>1.4997476386185017E-2</v>
      </c>
      <c r="G13" s="2">
        <v>6</v>
      </c>
      <c r="H13" s="66">
        <f t="shared" si="3"/>
        <v>2311.5</v>
      </c>
      <c r="I13" s="64">
        <f>VLOOKUP($B13,'Stadtteilprofile 2015'!$A$5:$BQ$103,I$1,FALSE)</f>
        <v>13869</v>
      </c>
      <c r="J13" s="64">
        <f>VLOOKUP($B13,'Stadtteilprofile 2015'!$A$5:$BQ$103,J$1,FALSE)</f>
        <v>2609</v>
      </c>
      <c r="K13" s="64">
        <f>VLOOKUP($B13,'Stadtteilprofile 2015'!$A$5:$BQ$103,K$1,FALSE)</f>
        <v>1445</v>
      </c>
      <c r="L13" s="64">
        <f>VLOOKUP($B13,'Stadtteilprofile 2015'!$A$5:$BQ$103,L$1,FALSE)</f>
        <v>2968</v>
      </c>
      <c r="M13" s="1">
        <f t="shared" si="4"/>
        <v>0.21400245151056313</v>
      </c>
      <c r="N13" s="64">
        <f>VLOOKUP($B13,'Stadtteilprofile 2015'!$A$5:$BQ$103,N$1,FALSE)</f>
        <v>206</v>
      </c>
      <c r="O13" s="1">
        <f>VLOOKUP($B13,'Stadtteilprofile 2015'!$A$5:$BQ$103,O$1,FALSE)/100</f>
        <v>2.4235294117647056E-2</v>
      </c>
      <c r="P13" s="64">
        <f>VLOOKUP($B13,'Stadtteilprofile 2015'!$A$5:$BQ$103,P$1,FALSE)</f>
        <v>231</v>
      </c>
      <c r="Q13" s="1">
        <f>VLOOKUP($B13,'Stadtteilprofile 2015'!$A$5:$BQ$103,Q$1,FALSE)/100</f>
        <v>1.6655851178888167E-2</v>
      </c>
      <c r="R13" s="61">
        <f>VLOOKUP($B13,'Stadtteilprofile 2015'!$A$5:$BQ$103,R$1,FALSE)</f>
        <v>104692</v>
      </c>
      <c r="S13" s="64">
        <f>VLOOKUP($B13,'Stadtteilprofile 2015'!$A$5:$BQ$103,S$1,FALSE)</f>
        <v>6607</v>
      </c>
      <c r="T13" s="64">
        <f>VLOOKUP($B13,'Stadtteilprofile 2015'!$A$5:$BQ$103,T$1,FALSE)</f>
        <v>2341</v>
      </c>
      <c r="U13" s="64">
        <f>VLOOKUP($B13,'Stadtteilprofile 2015'!$A$5:$BQ$103,U$1,FALSE)</f>
        <v>157</v>
      </c>
      <c r="V13" s="1">
        <f t="shared" si="5"/>
        <v>2.3762675949750265E-2</v>
      </c>
      <c r="W13" s="64">
        <f>VLOOKUP($B13,'Stadtteilprofile 2015'!$A$5:$BQ$103,W$1,FALSE)</f>
        <v>99</v>
      </c>
      <c r="X13" s="64">
        <f>VLOOKUP($B13,'Stadtteilprofile 2015'!$A$5:$BQ$103,X$1,FALSE)</f>
        <v>16</v>
      </c>
      <c r="Y13" s="64">
        <f t="shared" si="6"/>
        <v>163.0625</v>
      </c>
      <c r="Z13" s="64">
        <f>VLOOKUP($B13,'Stadtteilprofile 2015'!$A$5:$BQ$103,Z$1,FALSE)</f>
        <v>3</v>
      </c>
      <c r="AA13" s="64">
        <f t="shared" si="7"/>
        <v>869.66666666666663</v>
      </c>
      <c r="AB13" s="64">
        <v>3776</v>
      </c>
      <c r="AC13" s="64">
        <f>VLOOKUP($B13,'Stadtteilprofile 2015'!$A$5:$BQ$103,AC$1,FALSE)</f>
        <v>39</v>
      </c>
      <c r="AD13" s="67">
        <f t="shared" si="8"/>
        <v>355.61538461538464</v>
      </c>
      <c r="AE13" s="1">
        <v>0.64</v>
      </c>
      <c r="AF13" s="43" t="s">
        <v>257</v>
      </c>
      <c r="AG13" s="43"/>
      <c r="AH13" s="42">
        <f t="shared" si="9"/>
        <v>3.7272101315669053</v>
      </c>
      <c r="AI13" s="44">
        <f t="shared" si="10"/>
        <v>0.96696571502071704</v>
      </c>
      <c r="AJ13" s="42">
        <f t="shared" si="11"/>
        <v>0.9</v>
      </c>
      <c r="AK13" s="54">
        <f t="shared" si="12"/>
        <v>3.2436759689127483</v>
      </c>
      <c r="AL13" s="75">
        <f t="shared" si="13"/>
        <v>2.1240649218058594</v>
      </c>
      <c r="AM13" s="68">
        <f t="shared" si="14"/>
        <v>900</v>
      </c>
      <c r="AN13" s="41">
        <f t="shared" si="15"/>
        <v>6.4892926670992862E-2</v>
      </c>
      <c r="AO13" s="68">
        <f t="shared" si="16"/>
        <v>692</v>
      </c>
    </row>
    <row r="14" spans="1:41">
      <c r="A14" t="s">
        <v>28</v>
      </c>
      <c r="B14" s="69" t="s">
        <v>37</v>
      </c>
      <c r="C14">
        <v>36</v>
      </c>
      <c r="D14" s="45">
        <v>0</v>
      </c>
      <c r="E14" s="45">
        <f t="shared" si="1"/>
        <v>36</v>
      </c>
      <c r="F14" s="1">
        <f t="shared" si="2"/>
        <v>1.037254732474717E-3</v>
      </c>
      <c r="G14" s="2">
        <v>2.8</v>
      </c>
      <c r="H14" s="66">
        <f t="shared" si="3"/>
        <v>12395.357142857143</v>
      </c>
      <c r="I14" s="64">
        <f>VLOOKUP($B14,'Stadtteilprofile 2015'!$A$5:$BQ$103,I$1,FALSE)</f>
        <v>34707</v>
      </c>
      <c r="J14" s="64">
        <f>VLOOKUP($B14,'Stadtteilprofile 2015'!$A$5:$BQ$103,J$1,FALSE)</f>
        <v>5369</v>
      </c>
      <c r="K14" s="64">
        <f>VLOOKUP($B14,'Stadtteilprofile 2015'!$A$5:$BQ$103,K$1,FALSE)</f>
        <v>4542</v>
      </c>
      <c r="L14" s="64">
        <f>VLOOKUP($B14,'Stadtteilprofile 2015'!$A$5:$BQ$103,L$1,FALSE)</f>
        <v>8873</v>
      </c>
      <c r="M14" s="1">
        <f t="shared" si="4"/>
        <v>0.25565447892356008</v>
      </c>
      <c r="N14" s="64">
        <f>VLOOKUP($B14,'Stadtteilprofile 2015'!$A$5:$BQ$103,N$1,FALSE)</f>
        <v>1219</v>
      </c>
      <c r="O14" s="1">
        <f>VLOOKUP($B14,'Stadtteilprofile 2015'!$A$5:$BQ$103,O$1,FALSE)/100</f>
        <v>4.7624628848257543E-2</v>
      </c>
      <c r="P14" s="64">
        <f>VLOOKUP($B14,'Stadtteilprofile 2015'!$A$5:$BQ$103,P$1,FALSE)</f>
        <v>2421</v>
      </c>
      <c r="Q14" s="1">
        <f>VLOOKUP($B14,'Stadtteilprofile 2015'!$A$5:$BQ$103,Q$1,FALSE)/100</f>
        <v>6.9755380758924707E-2</v>
      </c>
      <c r="R14" s="61">
        <f>VLOOKUP($B14,'Stadtteilprofile 2015'!$A$5:$BQ$103,R$1,FALSE)</f>
        <v>36708</v>
      </c>
      <c r="S14" s="64">
        <f>VLOOKUP($B14,'Stadtteilprofile 2015'!$A$5:$BQ$103,S$1,FALSE)</f>
        <v>19087</v>
      </c>
      <c r="T14" s="64">
        <f>VLOOKUP($B14,'Stadtteilprofile 2015'!$A$5:$BQ$103,T$1,FALSE)</f>
        <v>408</v>
      </c>
      <c r="U14" s="64">
        <f>VLOOKUP($B14,'Stadtteilprofile 2015'!$A$5:$BQ$103,U$1,FALSE)</f>
        <v>1414</v>
      </c>
      <c r="V14" s="1">
        <f t="shared" si="5"/>
        <v>7.408183580447425E-2</v>
      </c>
      <c r="W14" s="64">
        <f>VLOOKUP($B14,'Stadtteilprofile 2015'!$A$5:$BQ$103,W$1,FALSE)</f>
        <v>517</v>
      </c>
      <c r="X14" s="64">
        <f>VLOOKUP($B14,'Stadtteilprofile 2015'!$A$5:$BQ$103,X$1,FALSE)</f>
        <v>35</v>
      </c>
      <c r="Y14" s="64">
        <f t="shared" si="6"/>
        <v>153.4</v>
      </c>
      <c r="Z14" s="64">
        <f>VLOOKUP($B14,'Stadtteilprofile 2015'!$A$5:$BQ$103,Z$1,FALSE)</f>
        <v>4</v>
      </c>
      <c r="AA14" s="64">
        <f t="shared" si="7"/>
        <v>1342.25</v>
      </c>
      <c r="AB14" s="64">
        <v>2181</v>
      </c>
      <c r="AC14" s="64">
        <f>VLOOKUP($B14,'Stadtteilprofile 2015'!$A$5:$BQ$103,AC$1,FALSE)</f>
        <v>173</v>
      </c>
      <c r="AD14" s="67">
        <f t="shared" si="8"/>
        <v>200.61849710982659</v>
      </c>
      <c r="AE14" s="1">
        <v>0.60599999999999998</v>
      </c>
      <c r="AF14" s="43" t="s">
        <v>257</v>
      </c>
      <c r="AG14" s="43"/>
      <c r="AH14" s="42">
        <f t="shared" si="9"/>
        <v>0.80675368081366894</v>
      </c>
      <c r="AI14" s="44">
        <f t="shared" si="10"/>
        <v>0.86535505162697313</v>
      </c>
      <c r="AJ14" s="42">
        <f t="shared" si="11"/>
        <v>0.9</v>
      </c>
      <c r="AK14" s="54">
        <f t="shared" si="12"/>
        <v>0.6283155357996868</v>
      </c>
      <c r="AL14" s="75">
        <f t="shared" si="13"/>
        <v>0.41144152566666792</v>
      </c>
      <c r="AM14" s="68">
        <f t="shared" si="14"/>
        <v>400</v>
      </c>
      <c r="AN14" s="41">
        <f t="shared" si="15"/>
        <v>1.1525052583052409E-2</v>
      </c>
      <c r="AO14" s="68">
        <f t="shared" si="16"/>
        <v>364</v>
      </c>
    </row>
    <row r="15" spans="1:41">
      <c r="A15" s="78" t="s">
        <v>28</v>
      </c>
      <c r="B15" s="69" t="s">
        <v>29</v>
      </c>
      <c r="C15">
        <v>3700</v>
      </c>
      <c r="D15" s="45">
        <v>0</v>
      </c>
      <c r="E15" s="45">
        <f t="shared" si="1"/>
        <v>3700</v>
      </c>
      <c r="F15" s="1">
        <f t="shared" si="2"/>
        <v>0.24571656262451852</v>
      </c>
      <c r="G15" s="2">
        <v>16.7</v>
      </c>
      <c r="H15" s="66">
        <f t="shared" si="3"/>
        <v>901.67664670658689</v>
      </c>
      <c r="I15" s="64">
        <f>VLOOKUP($B15,'Stadtteilprofile 2015'!$A$5:$BQ$103,I$1,FALSE)</f>
        <v>15058</v>
      </c>
      <c r="J15" s="64">
        <f>VLOOKUP($B15,'Stadtteilprofile 2015'!$A$5:$BQ$103,J$1,FALSE)</f>
        <v>2660</v>
      </c>
      <c r="K15" s="64">
        <f>VLOOKUP($B15,'Stadtteilprofile 2015'!$A$5:$BQ$103,K$1,FALSE)</f>
        <v>952</v>
      </c>
      <c r="L15" s="64">
        <f>VLOOKUP($B15,'Stadtteilprofile 2015'!$A$5:$BQ$103,L$1,FALSE)</f>
        <v>2288</v>
      </c>
      <c r="M15" s="1">
        <f t="shared" si="4"/>
        <v>0.15194580953645903</v>
      </c>
      <c r="N15" s="64">
        <f>VLOOKUP($B15,'Stadtteilprofile 2015'!$A$5:$BQ$103,N$1,FALSE)</f>
        <v>268</v>
      </c>
      <c r="O15" s="1">
        <f>VLOOKUP($B15,'Stadtteilprofile 2015'!$A$5:$BQ$103,O$1,FALSE)/100</f>
        <v>3.2639142613567165E-2</v>
      </c>
      <c r="P15" s="64">
        <f>VLOOKUP($B15,'Stadtteilprofile 2015'!$A$5:$BQ$103,P$1,FALSE)</f>
        <v>492</v>
      </c>
      <c r="Q15" s="1">
        <f>VLOOKUP($B15,'Stadtteilprofile 2015'!$A$5:$BQ$103,Q$1,FALSE)/100</f>
        <v>3.2673661840881919E-2</v>
      </c>
      <c r="R15" s="61">
        <f>VLOOKUP($B15,'Stadtteilprofile 2015'!$A$5:$BQ$103,R$1,FALSE)</f>
        <v>61866</v>
      </c>
      <c r="S15" s="64">
        <f>VLOOKUP($B15,'Stadtteilprofile 2015'!$A$5:$BQ$103,S$1,FALSE)</f>
        <v>7415</v>
      </c>
      <c r="T15" s="64">
        <f>VLOOKUP($B15,'Stadtteilprofile 2015'!$A$5:$BQ$103,T$1,FALSE)</f>
        <v>3428</v>
      </c>
      <c r="U15" s="64">
        <f>VLOOKUP($B15,'Stadtteilprofile 2015'!$A$5:$BQ$103,U$1,FALSE)</f>
        <v>178</v>
      </c>
      <c r="V15" s="1">
        <f t="shared" si="5"/>
        <v>2.4005394470667567E-2</v>
      </c>
      <c r="W15" s="64">
        <f>VLOOKUP($B15,'Stadtteilprofile 2015'!$A$5:$BQ$103,W$1,FALSE)</f>
        <v>0</v>
      </c>
      <c r="X15" s="64">
        <f>VLOOKUP($B15,'Stadtteilprofile 2015'!$A$5:$BQ$103,X$1,FALSE)</f>
        <v>8</v>
      </c>
      <c r="Y15" s="64">
        <f t="shared" si="6"/>
        <v>332.5</v>
      </c>
      <c r="Z15" s="64">
        <f>VLOOKUP($B15,'Stadtteilprofile 2015'!$A$5:$BQ$103,Z$1,FALSE)</f>
        <v>3</v>
      </c>
      <c r="AA15" s="64">
        <f t="shared" si="7"/>
        <v>886.66666666666663</v>
      </c>
      <c r="AB15" s="64">
        <v>1561</v>
      </c>
      <c r="AC15" s="64">
        <f>VLOOKUP($B15,'Stadtteilprofile 2015'!$A$5:$BQ$103,AC$1,FALSE)</f>
        <v>31</v>
      </c>
      <c r="AD15" s="67">
        <f t="shared" si="8"/>
        <v>485.74193548387098</v>
      </c>
      <c r="AE15" s="1">
        <v>0.67599999999999993</v>
      </c>
      <c r="AF15" s="43" t="s">
        <v>257</v>
      </c>
      <c r="AG15" s="43"/>
      <c r="AH15" s="42">
        <f t="shared" si="9"/>
        <v>3.7272101315669053</v>
      </c>
      <c r="AI15" s="44">
        <f t="shared" si="10"/>
        <v>0.9357202444963284</v>
      </c>
      <c r="AJ15" s="42">
        <f t="shared" si="11"/>
        <v>0.9</v>
      </c>
      <c r="AK15" s="54">
        <f t="shared" si="12"/>
        <v>3.1388633780390793</v>
      </c>
      <c r="AL15" s="75">
        <f t="shared" si="13"/>
        <v>2.0554302154504733</v>
      </c>
      <c r="AM15" s="68">
        <f t="shared" si="14"/>
        <v>900</v>
      </c>
      <c r="AN15" s="41">
        <f t="shared" si="15"/>
        <v>5.9768893611369368E-2</v>
      </c>
      <c r="AO15" s="68">
        <f t="shared" si="16"/>
        <v>-2800</v>
      </c>
    </row>
    <row r="16" spans="1:41">
      <c r="A16" t="s">
        <v>28</v>
      </c>
      <c r="B16" s="69" t="s">
        <v>39</v>
      </c>
      <c r="C16">
        <v>0</v>
      </c>
      <c r="D16" s="45">
        <v>0</v>
      </c>
      <c r="E16" s="45">
        <f t="shared" si="1"/>
        <v>0</v>
      </c>
      <c r="F16" s="1">
        <f t="shared" si="2"/>
        <v>0</v>
      </c>
      <c r="G16" s="2">
        <v>0.5</v>
      </c>
      <c r="H16" s="66">
        <f t="shared" si="3"/>
        <v>15552</v>
      </c>
      <c r="I16" s="64">
        <f>VLOOKUP($B16,'Stadtteilprofile 2015'!$A$5:$BQ$103,I$1,FALSE)</f>
        <v>7776</v>
      </c>
      <c r="J16" s="64">
        <f>VLOOKUP($B16,'Stadtteilprofile 2015'!$A$5:$BQ$103,J$1,FALSE)</f>
        <v>1101</v>
      </c>
      <c r="K16" s="64">
        <f>VLOOKUP($B16,'Stadtteilprofile 2015'!$A$5:$BQ$103,K$1,FALSE)</f>
        <v>1595</v>
      </c>
      <c r="L16" s="64">
        <f>VLOOKUP($B16,'Stadtteilprofile 2015'!$A$5:$BQ$103,L$1,FALSE)</f>
        <v>2767</v>
      </c>
      <c r="M16" s="1">
        <f t="shared" si="4"/>
        <v>0.35583847736625512</v>
      </c>
      <c r="N16" s="64">
        <f>VLOOKUP($B16,'Stadtteilprofile 2015'!$A$5:$BQ$103,N$1,FALSE)</f>
        <v>377</v>
      </c>
      <c r="O16" s="1">
        <f>VLOOKUP($B16,'Stadtteilprofile 2015'!$A$5:$BQ$103,O$1,FALSE)/100</f>
        <v>6.2687063518456931E-2</v>
      </c>
      <c r="P16" s="64">
        <f>VLOOKUP($B16,'Stadtteilprofile 2015'!$A$5:$BQ$103,P$1,FALSE)</f>
        <v>939</v>
      </c>
      <c r="Q16" s="1">
        <f>VLOOKUP($B16,'Stadtteilprofile 2015'!$A$5:$BQ$103,Q$1,FALSE)/100</f>
        <v>0.12075617283950617</v>
      </c>
      <c r="R16" s="61">
        <f>VLOOKUP($B16,'Stadtteilprofile 2015'!$A$5:$BQ$103,R$1,FALSE)</f>
        <v>28257</v>
      </c>
      <c r="S16" s="64">
        <f>VLOOKUP($B16,'Stadtteilprofile 2015'!$A$5:$BQ$103,S$1,FALSE)</f>
        <v>4208</v>
      </c>
      <c r="T16" s="64">
        <f>VLOOKUP($B16,'Stadtteilprofile 2015'!$A$5:$BQ$103,T$1,FALSE)</f>
        <v>80</v>
      </c>
      <c r="U16" s="64">
        <f>VLOOKUP($B16,'Stadtteilprofile 2015'!$A$5:$BQ$103,U$1,FALSE)</f>
        <v>478</v>
      </c>
      <c r="V16" s="1">
        <f t="shared" si="5"/>
        <v>0.11359315589353612</v>
      </c>
      <c r="W16" s="64">
        <f>VLOOKUP($B16,'Stadtteilprofile 2015'!$A$5:$BQ$103,W$1,FALSE)</f>
        <v>36</v>
      </c>
      <c r="X16" s="64">
        <f>VLOOKUP($B16,'Stadtteilprofile 2015'!$A$5:$BQ$103,X$1,FALSE)</f>
        <v>4</v>
      </c>
      <c r="Y16" s="64">
        <f t="shared" si="6"/>
        <v>275.25</v>
      </c>
      <c r="Z16" s="64">
        <f>VLOOKUP($B16,'Stadtteilprofile 2015'!$A$5:$BQ$103,Z$1,FALSE)</f>
        <v>1</v>
      </c>
      <c r="AA16" s="64">
        <f t="shared" si="7"/>
        <v>1101</v>
      </c>
      <c r="AB16" s="64">
        <v>531</v>
      </c>
      <c r="AC16" s="64">
        <f>VLOOKUP($B16,'Stadtteilprofile 2015'!$A$5:$BQ$103,AC$1,FALSE)</f>
        <v>36</v>
      </c>
      <c r="AD16" s="67">
        <f t="shared" si="8"/>
        <v>216</v>
      </c>
      <c r="AE16" s="1">
        <v>0.56499999999999995</v>
      </c>
      <c r="AF16" s="43" t="s">
        <v>257</v>
      </c>
      <c r="AG16" s="43"/>
      <c r="AH16" s="42">
        <f t="shared" si="9"/>
        <v>0.64300411522633738</v>
      </c>
      <c r="AI16" s="44">
        <f t="shared" si="10"/>
        <v>0.7730697075998324</v>
      </c>
      <c r="AJ16" s="42">
        <f t="shared" si="11"/>
        <v>0.9</v>
      </c>
      <c r="AK16" s="54">
        <f t="shared" si="12"/>
        <v>0.4473783030091622</v>
      </c>
      <c r="AL16" s="75">
        <f t="shared" si="13"/>
        <v>0.29295791851777142</v>
      </c>
      <c r="AM16" s="68">
        <f t="shared" si="14"/>
        <v>100</v>
      </c>
      <c r="AN16" s="41">
        <f t="shared" si="15"/>
        <v>1.2860082304526749E-2</v>
      </c>
      <c r="AO16" s="68">
        <f t="shared" si="16"/>
        <v>100</v>
      </c>
    </row>
    <row r="17" spans="1:41">
      <c r="A17" t="s">
        <v>28</v>
      </c>
      <c r="B17" s="69" t="s">
        <v>96</v>
      </c>
      <c r="C17">
        <v>744</v>
      </c>
      <c r="D17" s="45">
        <v>0</v>
      </c>
      <c r="E17" s="45">
        <f t="shared" si="1"/>
        <v>744</v>
      </c>
      <c r="F17" s="1">
        <f t="shared" si="2"/>
        <v>8.2055806771809861E-2</v>
      </c>
      <c r="G17" s="2">
        <v>5.7</v>
      </c>
      <c r="H17" s="66">
        <f t="shared" si="3"/>
        <v>1590.7017543859649</v>
      </c>
      <c r="I17" s="64">
        <f>VLOOKUP($B17,'Stadtteilprofile 2015'!$A$5:$BQ$103,I$1,FALSE)</f>
        <v>9067</v>
      </c>
      <c r="J17" s="64">
        <f>VLOOKUP($B17,'Stadtteilprofile 2015'!$A$5:$BQ$103,J$1,FALSE)</f>
        <v>1723</v>
      </c>
      <c r="K17" s="64">
        <f>VLOOKUP($B17,'Stadtteilprofile 2015'!$A$5:$BQ$103,K$1,FALSE)</f>
        <v>867</v>
      </c>
      <c r="L17" s="64">
        <f>VLOOKUP($B17,'Stadtteilprofile 2015'!$A$5:$BQ$103,L$1,FALSE)</f>
        <v>1817</v>
      </c>
      <c r="M17" s="1">
        <f t="shared" si="4"/>
        <v>0.20039704422631521</v>
      </c>
      <c r="N17" s="64">
        <f>VLOOKUP($B17,'Stadtteilprofile 2015'!$A$5:$BQ$103,N$1,FALSE)</f>
        <v>296</v>
      </c>
      <c r="O17" s="1">
        <f>VLOOKUP($B17,'Stadtteilprofile 2015'!$A$5:$BQ$103,O$1,FALSE)/100</f>
        <v>5.2426496634785692E-2</v>
      </c>
      <c r="P17" s="64">
        <f>VLOOKUP($B17,'Stadtteilprofile 2015'!$A$5:$BQ$103,P$1,FALSE)</f>
        <v>525</v>
      </c>
      <c r="Q17" s="1">
        <f>VLOOKUP($B17,'Stadtteilprofile 2015'!$A$5:$BQ$103,Q$1,FALSE)/100</f>
        <v>5.7902283004301315E-2</v>
      </c>
      <c r="R17" s="61">
        <f>VLOOKUP($B17,'Stadtteilprofile 2015'!$A$5:$BQ$103,R$1,FALSE)</f>
        <v>42532</v>
      </c>
      <c r="S17" s="64">
        <f>VLOOKUP($B17,'Stadtteilprofile 2015'!$A$5:$BQ$103,S$1,FALSE)</f>
        <v>4306</v>
      </c>
      <c r="T17" s="64">
        <f>VLOOKUP($B17,'Stadtteilprofile 2015'!$A$5:$BQ$103,T$1,FALSE)</f>
        <v>2215</v>
      </c>
      <c r="U17" s="64">
        <f>VLOOKUP($B17,'Stadtteilprofile 2015'!$A$5:$BQ$103,U$1,FALSE)</f>
        <v>287</v>
      </c>
      <c r="V17" s="1">
        <f t="shared" si="5"/>
        <v>6.6651184393869023E-2</v>
      </c>
      <c r="W17" s="64">
        <f>VLOOKUP($B17,'Stadtteilprofile 2015'!$A$5:$BQ$103,W$1,FALSE)</f>
        <v>79</v>
      </c>
      <c r="X17" s="64">
        <f>VLOOKUP($B17,'Stadtteilprofile 2015'!$A$5:$BQ$103,X$1,FALSE)</f>
        <v>2</v>
      </c>
      <c r="Y17" s="64">
        <f t="shared" si="6"/>
        <v>861.5</v>
      </c>
      <c r="Z17" s="64">
        <f>VLOOKUP($B17,'Stadtteilprofile 2015'!$A$5:$BQ$103,Z$1,FALSE)</f>
        <v>1</v>
      </c>
      <c r="AA17" s="64">
        <f t="shared" si="7"/>
        <v>1723</v>
      </c>
      <c r="AB17" s="64">
        <v>279</v>
      </c>
      <c r="AC17" s="64">
        <f>VLOOKUP($B17,'Stadtteilprofile 2015'!$A$5:$BQ$103,AC$1,FALSE)</f>
        <v>11</v>
      </c>
      <c r="AD17" s="67">
        <f t="shared" si="8"/>
        <v>824.27272727272725</v>
      </c>
      <c r="AE17" s="1">
        <v>0.54200000000000004</v>
      </c>
      <c r="AF17" s="43" t="s">
        <v>257</v>
      </c>
      <c r="AG17" s="43"/>
      <c r="AH17" s="42">
        <f t="shared" si="9"/>
        <v>3.7272101315669053</v>
      </c>
      <c r="AI17" s="44">
        <f t="shared" si="10"/>
        <v>0.8875481083685075</v>
      </c>
      <c r="AJ17" s="42">
        <f t="shared" si="11"/>
        <v>0.6</v>
      </c>
      <c r="AK17" s="54">
        <f t="shared" si="12"/>
        <v>1.9848469810584854</v>
      </c>
      <c r="AL17" s="75">
        <f t="shared" si="13"/>
        <v>1.2997426031527235</v>
      </c>
      <c r="AM17" s="68">
        <f t="shared" si="14"/>
        <v>400</v>
      </c>
      <c r="AN17" s="41">
        <f t="shared" si="15"/>
        <v>4.411602514613433E-2</v>
      </c>
      <c r="AO17" s="68">
        <f t="shared" si="16"/>
        <v>-344</v>
      </c>
    </row>
    <row r="18" spans="1:41">
      <c r="A18" t="s">
        <v>64</v>
      </c>
      <c r="B18" s="40" t="s">
        <v>99</v>
      </c>
      <c r="C18">
        <v>0</v>
      </c>
      <c r="D18" s="45">
        <v>0</v>
      </c>
      <c r="E18" s="45">
        <f t="shared" si="1"/>
        <v>0</v>
      </c>
      <c r="F18" s="1">
        <f t="shared" si="2"/>
        <v>0</v>
      </c>
      <c r="G18" s="2">
        <v>11.9</v>
      </c>
      <c r="H18" s="66">
        <f t="shared" si="3"/>
        <v>113.69747899159664</v>
      </c>
      <c r="I18" s="64">
        <f>VLOOKUP($B18,'Stadtteilprofile 2015'!$A$5:$BQ$103,I$1,FALSE)</f>
        <v>1353</v>
      </c>
      <c r="J18" s="64">
        <f>VLOOKUP($B18,'Stadtteilprofile 2015'!$A$5:$BQ$103,J$1,FALSE)</f>
        <v>260</v>
      </c>
      <c r="K18" s="64">
        <f>VLOOKUP($B18,'Stadtteilprofile 2015'!$A$5:$BQ$103,K$1,FALSE)</f>
        <v>118</v>
      </c>
      <c r="L18" s="64">
        <f>VLOOKUP($B18,'Stadtteilprofile 2015'!$A$5:$BQ$103,L$1,FALSE)</f>
        <v>266</v>
      </c>
      <c r="M18" s="1">
        <f t="shared" si="4"/>
        <v>0.19660014781966001</v>
      </c>
      <c r="N18" s="64">
        <f>VLOOKUP($B18,'Stadtteilprofile 2015'!$A$5:$BQ$103,N$1,FALSE)</f>
        <v>23</v>
      </c>
      <c r="O18" s="1">
        <f>VLOOKUP($B18,'Stadtteilprofile 2015'!$A$5:$BQ$103,O$1,FALSE)/100</f>
        <v>2.50272034820457E-2</v>
      </c>
      <c r="P18" s="64">
        <f>VLOOKUP($B18,'Stadtteilprofile 2015'!$A$5:$BQ$103,P$1,FALSE)</f>
        <v>27</v>
      </c>
      <c r="Q18" s="1">
        <f>VLOOKUP($B18,'Stadtteilprofile 2015'!$A$5:$BQ$103,Q$1,FALSE)/100</f>
        <v>1.9955654101995565E-2</v>
      </c>
      <c r="R18" s="61">
        <f>VLOOKUP($B18,'Stadtteilprofile 2015'!$A$5:$BQ$103,R$1,FALSE)</f>
        <v>35822</v>
      </c>
      <c r="S18" s="64">
        <f>VLOOKUP($B18,'Stadtteilprofile 2015'!$A$5:$BQ$103,S$1,FALSE)</f>
        <v>575</v>
      </c>
      <c r="T18" s="64">
        <f>VLOOKUP($B18,'Stadtteilprofile 2015'!$A$5:$BQ$103,T$1,FALSE)</f>
        <v>498</v>
      </c>
      <c r="U18" s="64">
        <f>VLOOKUP($B18,'Stadtteilprofile 2015'!$A$5:$BQ$103,U$1,FALSE)</f>
        <v>0</v>
      </c>
      <c r="V18" s="1">
        <f t="shared" si="5"/>
        <v>0</v>
      </c>
      <c r="W18" s="64">
        <f>VLOOKUP($B18,'Stadtteilprofile 2015'!$A$5:$BQ$103,W$1,FALSE)</f>
        <v>0</v>
      </c>
      <c r="X18" s="64">
        <f>VLOOKUP($B18,'Stadtteilprofile 2015'!$A$5:$BQ$103,X$1,FALSE)</f>
        <v>2</v>
      </c>
      <c r="Y18" s="64">
        <f t="shared" si="6"/>
        <v>130</v>
      </c>
      <c r="Z18" s="64">
        <f>VLOOKUP($B18,'Stadtteilprofile 2015'!$A$5:$BQ$103,Z$1,FALSE)</f>
        <v>0</v>
      </c>
      <c r="AA18" s="64">
        <f t="shared" si="7"/>
        <v>9999</v>
      </c>
      <c r="AB18" s="64"/>
      <c r="AC18" s="64">
        <f>VLOOKUP($B18,'Stadtteilprofile 2015'!$A$5:$BQ$103,AC$1,FALSE)</f>
        <v>0</v>
      </c>
      <c r="AD18" s="67">
        <f t="shared" si="8"/>
        <v>3333</v>
      </c>
      <c r="AE18" s="1">
        <v>0.70700000000000007</v>
      </c>
      <c r="AF18" s="43" t="s">
        <v>257</v>
      </c>
      <c r="AG18" s="43"/>
      <c r="AH18" s="42">
        <f t="shared" si="9"/>
        <v>3.7272101315669053</v>
      </c>
      <c r="AI18" s="44">
        <f t="shared" si="10"/>
        <v>0.96048691992664748</v>
      </c>
      <c r="AJ18" s="42">
        <f t="shared" si="11"/>
        <v>0.70000000000000007</v>
      </c>
      <c r="AK18" s="54">
        <f t="shared" si="12"/>
        <v>2.5059556054316641</v>
      </c>
      <c r="AL18" s="75">
        <f t="shared" si="13"/>
        <v>1.6409815431978314</v>
      </c>
      <c r="AM18" s="68">
        <f t="shared" si="14"/>
        <v>100</v>
      </c>
      <c r="AN18" s="41">
        <f t="shared" si="15"/>
        <v>7.3909830007390986E-2</v>
      </c>
      <c r="AO18" s="68">
        <f t="shared" si="16"/>
        <v>100</v>
      </c>
    </row>
    <row r="19" spans="1:41">
      <c r="A19" t="s">
        <v>64</v>
      </c>
      <c r="B19" s="40" t="s">
        <v>75</v>
      </c>
      <c r="C19">
        <v>0</v>
      </c>
      <c r="D19" s="45">
        <v>0</v>
      </c>
      <c r="E19" s="45">
        <f t="shared" si="1"/>
        <v>0</v>
      </c>
      <c r="F19" s="1">
        <f t="shared" si="2"/>
        <v>0</v>
      </c>
      <c r="G19" s="2">
        <v>15.6</v>
      </c>
      <c r="H19" s="66">
        <f t="shared" si="3"/>
        <v>142.75641025641025</v>
      </c>
      <c r="I19" s="64">
        <f>VLOOKUP($B19,'Stadtteilprofile 2015'!$A$5:$BQ$103,I$1,FALSE)</f>
        <v>2227</v>
      </c>
      <c r="J19" s="64">
        <f>VLOOKUP($B19,'Stadtteilprofile 2015'!$A$5:$BQ$103,J$1,FALSE)</f>
        <v>420</v>
      </c>
      <c r="K19" s="64">
        <f>VLOOKUP($B19,'Stadtteilprofile 2015'!$A$5:$BQ$103,K$1,FALSE)</f>
        <v>67</v>
      </c>
      <c r="L19" s="64">
        <f>VLOOKUP($B19,'Stadtteilprofile 2015'!$A$5:$BQ$103,L$1,FALSE)</f>
        <v>183</v>
      </c>
      <c r="M19" s="1">
        <f t="shared" si="4"/>
        <v>8.2173327346205652E-2</v>
      </c>
      <c r="N19" s="64">
        <f>VLOOKUP($B19,'Stadtteilprofile 2015'!$A$5:$BQ$103,N$1,FALSE)</f>
        <v>43</v>
      </c>
      <c r="O19" s="1">
        <f>VLOOKUP($B19,'Stadtteilprofile 2015'!$A$5:$BQ$103,O$1,FALSE)/100</f>
        <v>2.9512697323266987E-2</v>
      </c>
      <c r="P19" s="64">
        <f>VLOOKUP($B19,'Stadtteilprofile 2015'!$A$5:$BQ$103,P$1,FALSE)</f>
        <v>71</v>
      </c>
      <c r="Q19" s="1">
        <f>VLOOKUP($B19,'Stadtteilprofile 2015'!$A$5:$BQ$103,Q$1,FALSE)/100</f>
        <v>3.188145487202515E-2</v>
      </c>
      <c r="R19" s="61">
        <f>VLOOKUP($B19,'Stadtteilprofile 2015'!$A$5:$BQ$103,R$1,FALSE)</f>
        <v>44570</v>
      </c>
      <c r="S19" s="64">
        <f>VLOOKUP($B19,'Stadtteilprofile 2015'!$A$5:$BQ$103,S$1,FALSE)</f>
        <v>890</v>
      </c>
      <c r="T19" s="64">
        <f>VLOOKUP($B19,'Stadtteilprofile 2015'!$A$5:$BQ$103,T$1,FALSE)</f>
        <v>690</v>
      </c>
      <c r="U19" s="64">
        <f>VLOOKUP($B19,'Stadtteilprofile 2015'!$A$5:$BQ$103,U$1,FALSE)</f>
        <v>4</v>
      </c>
      <c r="V19" s="1">
        <f t="shared" si="5"/>
        <v>4.4943820224719105E-3</v>
      </c>
      <c r="W19" s="64">
        <f>VLOOKUP($B19,'Stadtteilprofile 2015'!$A$5:$BQ$103,W$1,FALSE)</f>
        <v>0</v>
      </c>
      <c r="X19" s="64">
        <f>VLOOKUP($B19,'Stadtteilprofile 2015'!$A$5:$BQ$103,X$1,FALSE)</f>
        <v>1</v>
      </c>
      <c r="Y19" s="64">
        <f t="shared" si="6"/>
        <v>420</v>
      </c>
      <c r="Z19" s="64">
        <f>VLOOKUP($B19,'Stadtteilprofile 2015'!$A$5:$BQ$103,Z$1,FALSE)</f>
        <v>1</v>
      </c>
      <c r="AA19" s="64">
        <f t="shared" si="7"/>
        <v>420</v>
      </c>
      <c r="AB19" s="64">
        <v>84</v>
      </c>
      <c r="AC19" s="64">
        <f>VLOOKUP($B19,'Stadtteilprofile 2015'!$A$5:$BQ$103,AC$1,FALSE)</f>
        <v>1</v>
      </c>
      <c r="AD19" s="67">
        <f t="shared" si="8"/>
        <v>2227</v>
      </c>
      <c r="AE19" s="1">
        <v>0.72499999999999998</v>
      </c>
      <c r="AF19" s="43"/>
      <c r="AG19" s="43"/>
      <c r="AH19" s="42">
        <f t="shared" si="9"/>
        <v>3.7272101315669053</v>
      </c>
      <c r="AI19" s="44">
        <f t="shared" si="10"/>
        <v>0.93725351742070662</v>
      </c>
      <c r="AJ19" s="42">
        <f t="shared" si="11"/>
        <v>0.6</v>
      </c>
      <c r="AK19" s="54">
        <f t="shared" si="12"/>
        <v>2.0960044835863059</v>
      </c>
      <c r="AL19" s="75">
        <f t="shared" si="13"/>
        <v>1.3725321648036766</v>
      </c>
      <c r="AM19" s="68">
        <f t="shared" si="14"/>
        <v>100</v>
      </c>
      <c r="AN19" s="41">
        <f t="shared" si="15"/>
        <v>4.4903457566232603E-2</v>
      </c>
      <c r="AO19" s="68">
        <f t="shared" si="16"/>
        <v>100</v>
      </c>
    </row>
    <row r="20" spans="1:41">
      <c r="A20" t="s">
        <v>64</v>
      </c>
      <c r="B20" s="40" t="s">
        <v>64</v>
      </c>
      <c r="C20">
        <v>1626</v>
      </c>
      <c r="D20" s="45">
        <v>900</v>
      </c>
      <c r="E20" s="45">
        <f t="shared" si="1"/>
        <v>2526</v>
      </c>
      <c r="F20" s="1">
        <f t="shared" si="2"/>
        <v>4.8836161585823698E-2</v>
      </c>
      <c r="G20" s="2">
        <v>11.4</v>
      </c>
      <c r="H20" s="66">
        <f t="shared" si="3"/>
        <v>2920.614035087719</v>
      </c>
      <c r="I20" s="64">
        <f>VLOOKUP($B20,'Stadtteilprofile 2015'!$A$5:$BQ$103,I$1,FALSE)</f>
        <v>33295</v>
      </c>
      <c r="J20" s="64">
        <f>VLOOKUP($B20,'Stadtteilprofile 2015'!$A$5:$BQ$103,J$1,FALSE)</f>
        <v>5494</v>
      </c>
      <c r="K20" s="64">
        <f>VLOOKUP($B20,'Stadtteilprofile 2015'!$A$5:$BQ$103,K$1,FALSE)</f>
        <v>3609</v>
      </c>
      <c r="L20" s="64">
        <f>VLOOKUP($B20,'Stadtteilprofile 2015'!$A$5:$BQ$103,L$1,FALSE)</f>
        <v>9318</v>
      </c>
      <c r="M20" s="1">
        <f t="shared" si="4"/>
        <v>0.2798618411172849</v>
      </c>
      <c r="N20" s="64">
        <f>VLOOKUP($B20,'Stadtteilprofile 2015'!$A$5:$BQ$103,N$1,FALSE)</f>
        <v>1087</v>
      </c>
      <c r="O20" s="1">
        <f>VLOOKUP($B20,'Stadtteilprofile 2015'!$A$5:$BQ$103,O$1,FALSE)/100</f>
        <v>4.9761948361106027E-2</v>
      </c>
      <c r="P20" s="64">
        <f>VLOOKUP($B20,'Stadtteilprofile 2015'!$A$5:$BQ$103,P$1,FALSE)</f>
        <v>3003</v>
      </c>
      <c r="Q20" s="1">
        <f>VLOOKUP($B20,'Stadtteilprofile 2015'!$A$5:$BQ$103,Q$1,FALSE)/100</f>
        <v>9.0193722781198388E-2</v>
      </c>
      <c r="R20" s="61">
        <f>VLOOKUP($B20,'Stadtteilprofile 2015'!$A$5:$BQ$103,R$1,FALSE)</f>
        <v>32742</v>
      </c>
      <c r="S20" s="64">
        <f>VLOOKUP($B20,'Stadtteilprofile 2015'!$A$5:$BQ$103,S$1,FALSE)</f>
        <v>16346</v>
      </c>
      <c r="T20" s="64">
        <f>VLOOKUP($B20,'Stadtteilprofile 2015'!$A$5:$BQ$103,T$1,FALSE)</f>
        <v>3998</v>
      </c>
      <c r="U20" s="64">
        <f>VLOOKUP($B20,'Stadtteilprofile 2015'!$A$5:$BQ$103,U$1,FALSE)</f>
        <v>734</v>
      </c>
      <c r="V20" s="1">
        <f t="shared" si="5"/>
        <v>4.4903952037195646E-2</v>
      </c>
      <c r="W20" s="64">
        <f>VLOOKUP($B20,'Stadtteilprofile 2015'!$A$5:$BQ$103,W$1,FALSE)</f>
        <v>316</v>
      </c>
      <c r="X20" s="64">
        <f>VLOOKUP($B20,'Stadtteilprofile 2015'!$A$5:$BQ$103,X$1,FALSE)</f>
        <v>22</v>
      </c>
      <c r="Y20" s="64">
        <f t="shared" si="6"/>
        <v>249.72727272727272</v>
      </c>
      <c r="Z20" s="64">
        <f>VLOOKUP($B20,'Stadtteilprofile 2015'!$A$5:$BQ$103,Z$1,FALSE)</f>
        <v>7</v>
      </c>
      <c r="AA20" s="64">
        <f t="shared" si="7"/>
        <v>784.85714285714289</v>
      </c>
      <c r="AB20" s="64">
        <v>3700</v>
      </c>
      <c r="AC20" s="64">
        <f>VLOOKUP($B20,'Stadtteilprofile 2015'!$A$5:$BQ$103,AC$1,FALSE)</f>
        <v>138</v>
      </c>
      <c r="AD20" s="67">
        <f t="shared" si="8"/>
        <v>241.268115942029</v>
      </c>
      <c r="AE20" s="1">
        <v>0.64500000000000002</v>
      </c>
      <c r="AF20" s="43" t="s">
        <v>257</v>
      </c>
      <c r="AG20" s="43" t="s">
        <v>283</v>
      </c>
      <c r="AH20" s="42">
        <f t="shared" si="9"/>
        <v>3.4239375281573818</v>
      </c>
      <c r="AI20" s="44">
        <f t="shared" si="10"/>
        <v>0.82774746206673488</v>
      </c>
      <c r="AJ20" s="42">
        <f t="shared" si="11"/>
        <v>1</v>
      </c>
      <c r="AK20" s="54">
        <f t="shared" si="12"/>
        <v>2.8341555992073224</v>
      </c>
      <c r="AL20" s="75">
        <f t="shared" si="13"/>
        <v>1.8558976139758399</v>
      </c>
      <c r="AM20" s="68">
        <f t="shared" si="14"/>
        <v>1900</v>
      </c>
      <c r="AN20" s="41">
        <f t="shared" si="15"/>
        <v>5.7065625469289685E-2</v>
      </c>
      <c r="AO20" s="68">
        <f t="shared" si="16"/>
        <v>274</v>
      </c>
    </row>
    <row r="21" spans="1:41">
      <c r="A21" t="s">
        <v>64</v>
      </c>
      <c r="B21" s="40" t="s">
        <v>68</v>
      </c>
      <c r="C21">
        <v>3340</v>
      </c>
      <c r="D21" s="45">
        <v>0</v>
      </c>
      <c r="E21" s="45">
        <f t="shared" si="1"/>
        <v>3340</v>
      </c>
      <c r="F21" s="1">
        <f t="shared" si="2"/>
        <v>2.581143740340031</v>
      </c>
      <c r="G21" s="2">
        <v>9.5</v>
      </c>
      <c r="H21" s="66">
        <f t="shared" si="3"/>
        <v>136.21052631578948</v>
      </c>
      <c r="I21" s="64">
        <f>VLOOKUP($B21,'Stadtteilprofile 2015'!$A$5:$BQ$103,I$1,FALSE)</f>
        <v>1294</v>
      </c>
      <c r="J21" s="64">
        <f>VLOOKUP($B21,'Stadtteilprofile 2015'!$A$5:$BQ$103,J$1,FALSE)</f>
        <v>188</v>
      </c>
      <c r="K21" s="64">
        <f>VLOOKUP($B21,'Stadtteilprofile 2015'!$A$5:$BQ$103,K$1,FALSE)</f>
        <v>154</v>
      </c>
      <c r="L21" s="64">
        <f>VLOOKUP($B21,'Stadtteilprofile 2015'!$A$5:$BQ$103,L$1,FALSE)</f>
        <v>265</v>
      </c>
      <c r="M21" s="1">
        <f t="shared" si="4"/>
        <v>0.20479134466769705</v>
      </c>
      <c r="N21" s="64">
        <f>VLOOKUP($B21,'Stadtteilprofile 2015'!$A$5:$BQ$103,N$1,FALSE)</f>
        <v>31</v>
      </c>
      <c r="O21" s="1">
        <f>VLOOKUP($B21,'Stadtteilprofile 2015'!$A$5:$BQ$103,O$1,FALSE)/100</f>
        <v>3.5187287173666287E-2</v>
      </c>
      <c r="P21" s="64">
        <f>VLOOKUP($B21,'Stadtteilprofile 2015'!$A$5:$BQ$103,P$1,FALSE)</f>
        <v>56</v>
      </c>
      <c r="Q21" s="1">
        <f>VLOOKUP($B21,'Stadtteilprofile 2015'!$A$5:$BQ$103,Q$1,FALSE)/100</f>
        <v>4.3276661514683158E-2</v>
      </c>
      <c r="R21" s="61">
        <f>VLOOKUP($B21,'Stadtteilprofile 2015'!$A$5:$BQ$103,R$1,FALSE)</f>
        <v>29391</v>
      </c>
      <c r="S21" s="64">
        <f>VLOOKUP($B21,'Stadtteilprofile 2015'!$A$5:$BQ$103,S$1,FALSE)</f>
        <v>557</v>
      </c>
      <c r="T21" s="64">
        <f>VLOOKUP($B21,'Stadtteilprofile 2015'!$A$5:$BQ$103,T$1,FALSE)</f>
        <v>403</v>
      </c>
      <c r="U21" s="64">
        <f>VLOOKUP($B21,'Stadtteilprofile 2015'!$A$5:$BQ$103,U$1,FALSE)</f>
        <v>0</v>
      </c>
      <c r="V21" s="1">
        <f t="shared" si="5"/>
        <v>0</v>
      </c>
      <c r="W21" s="64">
        <f>VLOOKUP($B21,'Stadtteilprofile 2015'!$A$5:$BQ$103,W$1,FALSE)</f>
        <v>0</v>
      </c>
      <c r="X21" s="64">
        <f>VLOOKUP($B21,'Stadtteilprofile 2015'!$A$5:$BQ$103,X$1,FALSE)</f>
        <v>1</v>
      </c>
      <c r="Y21" s="64">
        <f t="shared" si="6"/>
        <v>188</v>
      </c>
      <c r="Z21" s="64">
        <f>VLOOKUP($B21,'Stadtteilprofile 2015'!$A$5:$BQ$103,Z$1,FALSE)</f>
        <v>1</v>
      </c>
      <c r="AA21" s="64">
        <f t="shared" si="7"/>
        <v>188</v>
      </c>
      <c r="AB21" s="64">
        <v>94</v>
      </c>
      <c r="AC21" s="64">
        <f>VLOOKUP($B21,'Stadtteilprofile 2015'!$A$5:$BQ$103,AC$1,FALSE)</f>
        <v>0</v>
      </c>
      <c r="AD21" s="67">
        <f t="shared" si="8"/>
        <v>3333</v>
      </c>
      <c r="AE21" s="1">
        <v>0.75599999999999989</v>
      </c>
      <c r="AF21" s="43" t="s">
        <v>257</v>
      </c>
      <c r="AG21" s="43"/>
      <c r="AH21" s="42">
        <f t="shared" si="9"/>
        <v>3.7272101315669053</v>
      </c>
      <c r="AI21" s="44">
        <f t="shared" si="10"/>
        <v>0.91531954640249025</v>
      </c>
      <c r="AJ21" s="42">
        <f t="shared" si="11"/>
        <v>0.79999999999999993</v>
      </c>
      <c r="AK21" s="54">
        <f t="shared" si="12"/>
        <v>2.7292706295780684</v>
      </c>
      <c r="AL21" s="75">
        <f t="shared" si="13"/>
        <v>1.7872155116483235</v>
      </c>
      <c r="AM21" s="68">
        <f t="shared" si="14"/>
        <v>100</v>
      </c>
      <c r="AN21" s="41">
        <f t="shared" si="15"/>
        <v>7.7279752704791344E-2</v>
      </c>
      <c r="AO21" s="68">
        <f t="shared" si="16"/>
        <v>-3240</v>
      </c>
    </row>
    <row r="22" spans="1:41">
      <c r="A22" t="s">
        <v>64</v>
      </c>
      <c r="B22" s="40" t="s">
        <v>74</v>
      </c>
      <c r="C22">
        <v>580</v>
      </c>
      <c r="D22" s="45">
        <v>0</v>
      </c>
      <c r="E22" s="45">
        <f t="shared" si="1"/>
        <v>580</v>
      </c>
      <c r="F22" s="1">
        <f t="shared" si="2"/>
        <v>0.14795918367346939</v>
      </c>
      <c r="G22" s="2">
        <v>10.6</v>
      </c>
      <c r="H22" s="66">
        <f t="shared" si="3"/>
        <v>369.81132075471697</v>
      </c>
      <c r="I22" s="64">
        <f>VLOOKUP($B22,'Stadtteilprofile 2015'!$A$5:$BQ$103,I$1,FALSE)</f>
        <v>3920</v>
      </c>
      <c r="J22" s="64">
        <f>VLOOKUP($B22,'Stadtteilprofile 2015'!$A$5:$BQ$103,J$1,FALSE)</f>
        <v>758</v>
      </c>
      <c r="K22" s="64">
        <f>VLOOKUP($B22,'Stadtteilprofile 2015'!$A$5:$BQ$103,K$1,FALSE)</f>
        <v>727</v>
      </c>
      <c r="L22" s="64">
        <f>VLOOKUP($B22,'Stadtteilprofile 2015'!$A$5:$BQ$103,L$1,FALSE)</f>
        <v>997</v>
      </c>
      <c r="M22" s="1">
        <f t="shared" si="4"/>
        <v>0.25433673469387758</v>
      </c>
      <c r="N22" s="64">
        <f>VLOOKUP($B22,'Stadtteilprofile 2015'!$A$5:$BQ$103,N$1,FALSE)</f>
        <v>118</v>
      </c>
      <c r="O22" s="1">
        <f>VLOOKUP($B22,'Stadtteilprofile 2015'!$A$5:$BQ$103,O$1,FALSE)/100</f>
        <v>4.373610081541883E-2</v>
      </c>
      <c r="P22" s="64">
        <f>VLOOKUP($B22,'Stadtteilprofile 2015'!$A$5:$BQ$103,P$1,FALSE)</f>
        <v>261</v>
      </c>
      <c r="Q22" s="1">
        <f>VLOOKUP($B22,'Stadtteilprofile 2015'!$A$5:$BQ$103,Q$1,FALSE)/100</f>
        <v>6.6581632653061218E-2</v>
      </c>
      <c r="R22" s="61">
        <f>VLOOKUP($B22,'Stadtteilprofile 2015'!$A$5:$BQ$103,R$1,FALSE)</f>
        <v>38200</v>
      </c>
      <c r="S22" s="64">
        <f>VLOOKUP($B22,'Stadtteilprofile 2015'!$A$5:$BQ$103,S$1,FALSE)</f>
        <v>1433</v>
      </c>
      <c r="T22" s="64">
        <f>VLOOKUP($B22,'Stadtteilprofile 2015'!$A$5:$BQ$103,T$1,FALSE)</f>
        <v>955</v>
      </c>
      <c r="U22" s="64">
        <f>VLOOKUP($B22,'Stadtteilprofile 2015'!$A$5:$BQ$103,U$1,FALSE)</f>
        <v>17</v>
      </c>
      <c r="V22" s="1">
        <f t="shared" si="5"/>
        <v>1.1863224005582694E-2</v>
      </c>
      <c r="W22" s="64">
        <f>VLOOKUP($B22,'Stadtteilprofile 2015'!$A$5:$BQ$103,W$1,FALSE)</f>
        <v>12</v>
      </c>
      <c r="X22" s="64">
        <f>VLOOKUP($B22,'Stadtteilprofile 2015'!$A$5:$BQ$103,X$1,FALSE)</f>
        <v>1</v>
      </c>
      <c r="Y22" s="64">
        <f t="shared" si="6"/>
        <v>758</v>
      </c>
      <c r="Z22" s="64">
        <f>VLOOKUP($B22,'Stadtteilprofile 2015'!$A$5:$BQ$103,Z$1,FALSE)</f>
        <v>1</v>
      </c>
      <c r="AA22" s="64">
        <f t="shared" si="7"/>
        <v>758</v>
      </c>
      <c r="AB22" s="64">
        <v>191</v>
      </c>
      <c r="AC22" s="64">
        <f>VLOOKUP($B22,'Stadtteilprofile 2015'!$A$5:$BQ$103,AC$1,FALSE)</f>
        <v>7</v>
      </c>
      <c r="AD22" s="67">
        <f t="shared" si="8"/>
        <v>560</v>
      </c>
      <c r="AE22" s="1">
        <v>0.56899999999999995</v>
      </c>
      <c r="AF22" s="43"/>
      <c r="AG22" s="43"/>
      <c r="AH22" s="42">
        <f t="shared" si="9"/>
        <v>3.7272101315669053</v>
      </c>
      <c r="AI22" s="44">
        <f t="shared" si="10"/>
        <v>0.87126984850062461</v>
      </c>
      <c r="AJ22" s="42">
        <f t="shared" si="11"/>
        <v>0.6</v>
      </c>
      <c r="AK22" s="54">
        <f t="shared" si="12"/>
        <v>1.9484434839961744</v>
      </c>
      <c r="AL22" s="75">
        <f t="shared" si="13"/>
        <v>1.2759044047993178</v>
      </c>
      <c r="AM22" s="68">
        <f t="shared" si="14"/>
        <v>200</v>
      </c>
      <c r="AN22" s="41">
        <f t="shared" si="15"/>
        <v>5.1020408163265307E-2</v>
      </c>
      <c r="AO22" s="68">
        <f t="shared" si="16"/>
        <v>-380</v>
      </c>
    </row>
    <row r="23" spans="1:41">
      <c r="A23" t="s">
        <v>64</v>
      </c>
      <c r="B23" s="40" t="s">
        <v>72</v>
      </c>
      <c r="C23">
        <v>260</v>
      </c>
      <c r="D23" s="45">
        <v>0</v>
      </c>
      <c r="E23" s="45">
        <f t="shared" si="1"/>
        <v>260</v>
      </c>
      <c r="F23" s="1">
        <f t="shared" si="2"/>
        <v>2.7834278985119365E-2</v>
      </c>
      <c r="G23" s="2">
        <v>32.299999999999997</v>
      </c>
      <c r="H23" s="66">
        <f t="shared" si="3"/>
        <v>289.19504643962853</v>
      </c>
      <c r="I23" s="64">
        <f>VLOOKUP($B23,'Stadtteilprofile 2015'!$A$5:$BQ$103,I$1,FALSE)</f>
        <v>9341</v>
      </c>
      <c r="J23" s="64">
        <f>VLOOKUP($B23,'Stadtteilprofile 2015'!$A$5:$BQ$103,J$1,FALSE)</f>
        <v>1594</v>
      </c>
      <c r="K23" s="64">
        <f>VLOOKUP($B23,'Stadtteilprofile 2015'!$A$5:$BQ$103,K$1,FALSE)</f>
        <v>319</v>
      </c>
      <c r="L23" s="64">
        <f>VLOOKUP($B23,'Stadtteilprofile 2015'!$A$5:$BQ$103,L$1,FALSE)</f>
        <v>770</v>
      </c>
      <c r="M23" s="1">
        <f t="shared" si="4"/>
        <v>8.2432287763622741E-2</v>
      </c>
      <c r="N23" s="64">
        <f>VLOOKUP($B23,'Stadtteilprofile 2015'!$A$5:$BQ$103,N$1,FALSE)</f>
        <v>142</v>
      </c>
      <c r="O23" s="1">
        <f>VLOOKUP($B23,'Stadtteilprofile 2015'!$A$5:$BQ$103,O$1,FALSE)/100</f>
        <v>2.3130803062388013E-2</v>
      </c>
      <c r="P23" s="64">
        <f>VLOOKUP($B23,'Stadtteilprofile 2015'!$A$5:$BQ$103,P$1,FALSE)</f>
        <v>212</v>
      </c>
      <c r="Q23" s="1">
        <f>VLOOKUP($B23,'Stadtteilprofile 2015'!$A$5:$BQ$103,Q$1,FALSE)/100</f>
        <v>2.2695642864789634E-2</v>
      </c>
      <c r="R23" s="61">
        <f>VLOOKUP($B23,'Stadtteilprofile 2015'!$A$5:$BQ$103,R$1,FALSE)</f>
        <v>36752</v>
      </c>
      <c r="S23" s="64">
        <f>VLOOKUP($B23,'Stadtteilprofile 2015'!$A$5:$BQ$103,S$1,FALSE)</f>
        <v>3990</v>
      </c>
      <c r="T23" s="64">
        <f>VLOOKUP($B23,'Stadtteilprofile 2015'!$A$5:$BQ$103,T$1,FALSE)</f>
        <v>2982</v>
      </c>
      <c r="U23" s="64">
        <f>VLOOKUP($B23,'Stadtteilprofile 2015'!$A$5:$BQ$103,U$1,FALSE)</f>
        <v>34</v>
      </c>
      <c r="V23" s="1">
        <f t="shared" si="5"/>
        <v>8.5213032581453636E-3</v>
      </c>
      <c r="W23" s="64">
        <f>VLOOKUP($B23,'Stadtteilprofile 2015'!$A$5:$BQ$103,W$1,FALSE)</f>
        <v>8</v>
      </c>
      <c r="X23" s="64">
        <f>VLOOKUP($B23,'Stadtteilprofile 2015'!$A$5:$BQ$103,X$1,FALSE)</f>
        <v>8</v>
      </c>
      <c r="Y23" s="64">
        <f t="shared" si="6"/>
        <v>199.25</v>
      </c>
      <c r="Z23" s="64">
        <f>VLOOKUP($B23,'Stadtteilprofile 2015'!$A$5:$BQ$103,Z$1,FALSE)</f>
        <v>3</v>
      </c>
      <c r="AA23" s="64">
        <f t="shared" si="7"/>
        <v>531.33333333333337</v>
      </c>
      <c r="AB23" s="64">
        <v>1306</v>
      </c>
      <c r="AC23" s="64">
        <f>VLOOKUP($B23,'Stadtteilprofile 2015'!$A$5:$BQ$103,AC$1,FALSE)</f>
        <v>8</v>
      </c>
      <c r="AD23" s="67">
        <f t="shared" si="8"/>
        <v>1167.625</v>
      </c>
      <c r="AE23" s="1">
        <v>0.63800000000000001</v>
      </c>
      <c r="AF23" s="43"/>
      <c r="AG23" s="43"/>
      <c r="AH23" s="42">
        <f t="shared" si="9"/>
        <v>3.7272101315669053</v>
      </c>
      <c r="AI23" s="44">
        <f t="shared" si="10"/>
        <v>0.9551238064754668</v>
      </c>
      <c r="AJ23" s="42">
        <f t="shared" si="11"/>
        <v>0.7</v>
      </c>
      <c r="AK23" s="54">
        <f t="shared" si="12"/>
        <v>2.4919629898772757</v>
      </c>
      <c r="AL23" s="75">
        <f t="shared" si="13"/>
        <v>1.6318187217112716</v>
      </c>
      <c r="AM23" s="68">
        <f t="shared" si="14"/>
        <v>500</v>
      </c>
      <c r="AN23" s="41">
        <f t="shared" si="15"/>
        <v>5.3527459586768009E-2</v>
      </c>
      <c r="AO23" s="68">
        <f t="shared" si="16"/>
        <v>240</v>
      </c>
    </row>
    <row r="24" spans="1:41">
      <c r="A24" t="s">
        <v>64</v>
      </c>
      <c r="B24" s="40" t="s">
        <v>69</v>
      </c>
      <c r="C24">
        <v>0</v>
      </c>
      <c r="D24" s="45">
        <v>520</v>
      </c>
      <c r="E24" s="45">
        <f t="shared" si="1"/>
        <v>520</v>
      </c>
      <c r="F24" s="1">
        <f t="shared" si="2"/>
        <v>0</v>
      </c>
      <c r="G24" s="2">
        <v>13.1</v>
      </c>
      <c r="H24" s="66">
        <f t="shared" si="3"/>
        <v>2982.7480916030536</v>
      </c>
      <c r="I24" s="64">
        <f>VLOOKUP($B24,'Stadtteilprofile 2015'!$A$5:$BQ$103,I$1,FALSE)</f>
        <v>39074</v>
      </c>
      <c r="J24" s="64">
        <f>VLOOKUP($B24,'Stadtteilprofile 2015'!$A$5:$BQ$103,J$1,FALSE)</f>
        <v>6021</v>
      </c>
      <c r="K24" s="64">
        <f>VLOOKUP($B24,'Stadtteilprofile 2015'!$A$5:$BQ$103,K$1,FALSE)</f>
        <v>4127</v>
      </c>
      <c r="L24" s="64">
        <f>VLOOKUP($B24,'Stadtteilprofile 2015'!$A$5:$BQ$103,L$1,FALSE)</f>
        <v>14263</v>
      </c>
      <c r="M24" s="1">
        <f t="shared" si="4"/>
        <v>0.36502533654092234</v>
      </c>
      <c r="N24" s="64">
        <f>VLOOKUP($B24,'Stadtteilprofile 2015'!$A$5:$BQ$103,N$1,FALSE)</f>
        <v>1474</v>
      </c>
      <c r="O24" s="1">
        <f>VLOOKUP($B24,'Stadtteilprofile 2015'!$A$5:$BQ$103,O$1,FALSE)/100</f>
        <v>5.9507468712151797E-2</v>
      </c>
      <c r="P24" s="64">
        <f>VLOOKUP($B24,'Stadtteilprofile 2015'!$A$5:$BQ$103,P$1,FALSE)</f>
        <v>4171</v>
      </c>
      <c r="Q24" s="1">
        <f>VLOOKUP($B24,'Stadtteilprofile 2015'!$A$5:$BQ$103,Q$1,FALSE)/100</f>
        <v>0.10674617392639607</v>
      </c>
      <c r="R24" s="61">
        <f>VLOOKUP($B24,'Stadtteilprofile 2015'!$A$5:$BQ$103,R$1,FALSE)</f>
        <v>27477</v>
      </c>
      <c r="S24" s="64">
        <f>VLOOKUP($B24,'Stadtteilprofile 2015'!$A$5:$BQ$103,S$1,FALSE)</f>
        <v>19928</v>
      </c>
      <c r="T24" s="64">
        <f>VLOOKUP($B24,'Stadtteilprofile 2015'!$A$5:$BQ$103,T$1,FALSE)</f>
        <v>4385</v>
      </c>
      <c r="U24" s="64">
        <f>VLOOKUP($B24,'Stadtteilprofile 2015'!$A$5:$BQ$103,U$1,FALSE)</f>
        <v>2242</v>
      </c>
      <c r="V24" s="1">
        <f t="shared" si="5"/>
        <v>0.11250501806503413</v>
      </c>
      <c r="W24" s="64">
        <f>VLOOKUP($B24,'Stadtteilprofile 2015'!$A$5:$BQ$103,W$1,FALSE)</f>
        <v>1131</v>
      </c>
      <c r="X24" s="64">
        <f>VLOOKUP($B24,'Stadtteilprofile 2015'!$A$5:$BQ$103,X$1,FALSE)</f>
        <v>13</v>
      </c>
      <c r="Y24" s="64">
        <f t="shared" si="6"/>
        <v>463.15384615384613</v>
      </c>
      <c r="Z24" s="64">
        <f>VLOOKUP($B24,'Stadtteilprofile 2015'!$A$5:$BQ$103,Z$1,FALSE)</f>
        <v>4</v>
      </c>
      <c r="AA24" s="64">
        <f t="shared" si="7"/>
        <v>1505.25</v>
      </c>
      <c r="AB24" s="64">
        <v>6265</v>
      </c>
      <c r="AC24" s="64">
        <f>VLOOKUP($B24,'Stadtteilprofile 2015'!$A$5:$BQ$103,AC$1,FALSE)</f>
        <v>51</v>
      </c>
      <c r="AD24" s="67">
        <f t="shared" si="8"/>
        <v>766.15686274509801</v>
      </c>
      <c r="AE24" s="1">
        <v>0.58899999999999997</v>
      </c>
      <c r="AF24" s="43"/>
      <c r="AG24" s="43"/>
      <c r="AH24" s="42">
        <f t="shared" si="9"/>
        <v>3.3526129907355275</v>
      </c>
      <c r="AI24" s="44">
        <f t="shared" si="10"/>
        <v>0.79790239779513228</v>
      </c>
      <c r="AJ24" s="42">
        <f t="shared" si="11"/>
        <v>0.5</v>
      </c>
      <c r="AK24" s="54">
        <f t="shared" si="12"/>
        <v>1.3375289720934935</v>
      </c>
      <c r="AL24" s="75">
        <f t="shared" si="13"/>
        <v>0.87585763767738967</v>
      </c>
      <c r="AM24" s="68">
        <f t="shared" si="14"/>
        <v>1000</v>
      </c>
      <c r="AN24" s="41">
        <f t="shared" si="15"/>
        <v>2.5592465578133796E-2</v>
      </c>
      <c r="AO24" s="68">
        <f t="shared" si="16"/>
        <v>1000</v>
      </c>
    </row>
    <row r="25" spans="1:41">
      <c r="A25" t="s">
        <v>64</v>
      </c>
      <c r="B25" s="40" t="s">
        <v>67</v>
      </c>
      <c r="C25">
        <v>100</v>
      </c>
      <c r="D25" s="45">
        <v>0</v>
      </c>
      <c r="E25" s="45">
        <f t="shared" si="1"/>
        <v>100</v>
      </c>
      <c r="F25" s="1">
        <f t="shared" si="2"/>
        <v>8.0450522928399035E-2</v>
      </c>
      <c r="G25" s="2">
        <v>4.5</v>
      </c>
      <c r="H25" s="66">
        <f t="shared" si="3"/>
        <v>276.22222222222223</v>
      </c>
      <c r="I25" s="64">
        <f>VLOOKUP($B25,'Stadtteilprofile 2015'!$A$5:$BQ$103,I$1,FALSE)</f>
        <v>1243</v>
      </c>
      <c r="J25" s="64">
        <f>VLOOKUP($B25,'Stadtteilprofile 2015'!$A$5:$BQ$103,J$1,FALSE)</f>
        <v>218</v>
      </c>
      <c r="K25" s="64">
        <f>VLOOKUP($B25,'Stadtteilprofile 2015'!$A$5:$BQ$103,K$1,FALSE)</f>
        <v>216</v>
      </c>
      <c r="L25" s="64">
        <f>VLOOKUP($B25,'Stadtteilprofile 2015'!$A$5:$BQ$103,L$1,FALSE)</f>
        <v>337</v>
      </c>
      <c r="M25" s="1">
        <f t="shared" si="4"/>
        <v>0.27111826226870472</v>
      </c>
      <c r="N25" s="64">
        <f>VLOOKUP($B25,'Stadtteilprofile 2015'!$A$5:$BQ$103,N$1,FALSE)</f>
        <v>39</v>
      </c>
      <c r="O25" s="1">
        <f>VLOOKUP($B25,'Stadtteilprofile 2015'!$A$5:$BQ$103,O$1,FALSE)/100</f>
        <v>4.4067796610169491E-2</v>
      </c>
      <c r="P25" s="64">
        <f>VLOOKUP($B25,'Stadtteilprofile 2015'!$A$5:$BQ$103,P$1,FALSE)</f>
        <v>80</v>
      </c>
      <c r="Q25" s="1">
        <f>VLOOKUP($B25,'Stadtteilprofile 2015'!$A$5:$BQ$103,Q$1,FALSE)/100</f>
        <v>6.4360418342719231E-2</v>
      </c>
      <c r="R25" s="61">
        <f>VLOOKUP($B25,'Stadtteilprofile 2015'!$A$5:$BQ$103,R$1,FALSE)</f>
        <v>32536</v>
      </c>
      <c r="S25" s="64">
        <f>VLOOKUP($B25,'Stadtteilprofile 2015'!$A$5:$BQ$103,S$1,FALSE)</f>
        <v>439</v>
      </c>
      <c r="T25" s="64">
        <f>VLOOKUP($B25,'Stadtteilprofile 2015'!$A$5:$BQ$103,T$1,FALSE)</f>
        <v>354</v>
      </c>
      <c r="U25" s="64">
        <f>VLOOKUP($B25,'Stadtteilprofile 2015'!$A$5:$BQ$103,U$1,FALSE)</f>
        <v>0</v>
      </c>
      <c r="V25" s="1">
        <f t="shared" si="5"/>
        <v>0</v>
      </c>
      <c r="W25" s="64">
        <f>VLOOKUP($B25,'Stadtteilprofile 2015'!$A$5:$BQ$103,W$1,FALSE)</f>
        <v>0</v>
      </c>
      <c r="X25" s="64">
        <f>VLOOKUP($B25,'Stadtteilprofile 2015'!$A$5:$BQ$103,X$1,FALSE)</f>
        <v>0</v>
      </c>
      <c r="Y25" s="64">
        <f t="shared" si="6"/>
        <v>999</v>
      </c>
      <c r="Z25" s="64">
        <f>VLOOKUP($B25,'Stadtteilprofile 2015'!$A$5:$BQ$103,Z$1,FALSE)</f>
        <v>0</v>
      </c>
      <c r="AA25" s="64">
        <f t="shared" si="7"/>
        <v>9999</v>
      </c>
      <c r="AB25" s="64"/>
      <c r="AC25" s="64">
        <f>VLOOKUP($B25,'Stadtteilprofile 2015'!$A$5:$BQ$103,AC$1,FALSE)</f>
        <v>0</v>
      </c>
      <c r="AD25" s="67">
        <f t="shared" si="8"/>
        <v>3333</v>
      </c>
      <c r="AE25" s="1">
        <v>0.73599999999999999</v>
      </c>
      <c r="AF25" s="43" t="s">
        <v>257</v>
      </c>
      <c r="AG25" s="43"/>
      <c r="AH25" s="42">
        <f t="shared" si="9"/>
        <v>3.7272101315669053</v>
      </c>
      <c r="AI25" s="44">
        <f t="shared" si="10"/>
        <v>0.87542142676381141</v>
      </c>
      <c r="AJ25" s="42">
        <f t="shared" si="11"/>
        <v>0.6</v>
      </c>
      <c r="AK25" s="54">
        <f t="shared" si="12"/>
        <v>1.9577277667348998</v>
      </c>
      <c r="AL25" s="75">
        <f t="shared" si="13"/>
        <v>1.2819840562436833</v>
      </c>
      <c r="AM25" s="68">
        <f t="shared" si="14"/>
        <v>0</v>
      </c>
      <c r="AN25" s="41">
        <f t="shared" si="15"/>
        <v>0</v>
      </c>
      <c r="AO25" s="68">
        <f t="shared" si="16"/>
        <v>-100</v>
      </c>
    </row>
    <row r="26" spans="1:41">
      <c r="A26" t="s">
        <v>64</v>
      </c>
      <c r="B26" s="40" t="s">
        <v>100</v>
      </c>
      <c r="C26">
        <v>287</v>
      </c>
      <c r="D26" s="45">
        <v>0</v>
      </c>
      <c r="E26" s="45">
        <f t="shared" si="1"/>
        <v>287</v>
      </c>
      <c r="F26" s="1">
        <f t="shared" si="2"/>
        <v>1.2038085650769682E-2</v>
      </c>
      <c r="G26" s="2">
        <v>5.5</v>
      </c>
      <c r="H26" s="66">
        <f t="shared" si="3"/>
        <v>4334.727272727273</v>
      </c>
      <c r="I26" s="64">
        <f>VLOOKUP($B26,'Stadtteilprofile 2015'!$A$5:$BQ$103,I$1,FALSE)</f>
        <v>23841</v>
      </c>
      <c r="J26" s="64">
        <f>VLOOKUP($B26,'Stadtteilprofile 2015'!$A$5:$BQ$103,J$1,FALSE)</f>
        <v>5749</v>
      </c>
      <c r="K26" s="64">
        <f>VLOOKUP($B26,'Stadtteilprofile 2015'!$A$5:$BQ$103,K$1,FALSE)</f>
        <v>3891</v>
      </c>
      <c r="L26" s="64">
        <f>VLOOKUP($B26,'Stadtteilprofile 2015'!$A$5:$BQ$103,L$1,FALSE)</f>
        <v>15024</v>
      </c>
      <c r="M26" s="1">
        <f t="shared" si="4"/>
        <v>0.63017490877060522</v>
      </c>
      <c r="N26" s="64">
        <f>VLOOKUP($B26,'Stadtteilprofile 2015'!$A$5:$BQ$103,N$1,FALSE)</f>
        <v>1082</v>
      </c>
      <c r="O26" s="1">
        <f>VLOOKUP($B26,'Stadtteilprofile 2015'!$A$5:$BQ$103,O$1,FALSE)/100</f>
        <v>6.1846241783366687E-2</v>
      </c>
      <c r="P26" s="64">
        <f>VLOOKUP($B26,'Stadtteilprofile 2015'!$A$5:$BQ$103,P$1,FALSE)</f>
        <v>4474</v>
      </c>
      <c r="Q26" s="1">
        <f>VLOOKUP($B26,'Stadtteilprofile 2015'!$A$5:$BQ$103,Q$1,FALSE)/100</f>
        <v>0.18765991359422846</v>
      </c>
      <c r="R26" s="61">
        <f>VLOOKUP($B26,'Stadtteilprofile 2015'!$A$5:$BQ$103,R$1,FALSE)</f>
        <v>26777</v>
      </c>
      <c r="S26" s="64">
        <f>VLOOKUP($B26,'Stadtteilprofile 2015'!$A$5:$BQ$103,S$1,FALSE)</f>
        <v>9039</v>
      </c>
      <c r="T26" s="64">
        <f>VLOOKUP($B26,'Stadtteilprofile 2015'!$A$5:$BQ$103,T$1,FALSE)</f>
        <v>2470</v>
      </c>
      <c r="U26" s="64">
        <f>VLOOKUP($B26,'Stadtteilprofile 2015'!$A$5:$BQ$103,U$1,FALSE)</f>
        <v>5066</v>
      </c>
      <c r="V26" s="1">
        <f t="shared" si="5"/>
        <v>0.56046022790131655</v>
      </c>
      <c r="W26" s="64">
        <f>VLOOKUP($B26,'Stadtteilprofile 2015'!$A$5:$BQ$103,W$1,FALSE)</f>
        <v>501</v>
      </c>
      <c r="X26" s="64">
        <f>VLOOKUP($B26,'Stadtteilprofile 2015'!$A$5:$BQ$103,X$1,FALSE)</f>
        <v>8</v>
      </c>
      <c r="Y26" s="64">
        <f t="shared" si="6"/>
        <v>718.625</v>
      </c>
      <c r="Z26" s="64">
        <f>VLOOKUP($B26,'Stadtteilprofile 2015'!$A$5:$BQ$103,Z$1,FALSE)</f>
        <v>3</v>
      </c>
      <c r="AA26" s="64">
        <f t="shared" si="7"/>
        <v>1916.3333333333333</v>
      </c>
      <c r="AB26" s="64">
        <v>3002</v>
      </c>
      <c r="AC26" s="64">
        <f>VLOOKUP($B26,'Stadtteilprofile 2015'!$A$5:$BQ$103,AC$1,FALSE)</f>
        <v>14</v>
      </c>
      <c r="AD26" s="67">
        <f t="shared" si="8"/>
        <v>1702.9285714285713</v>
      </c>
      <c r="AE26" s="1">
        <v>0.66200000000000003</v>
      </c>
      <c r="AF26" s="43" t="s">
        <v>257</v>
      </c>
      <c r="AG26" s="43"/>
      <c r="AH26" s="42">
        <f t="shared" si="9"/>
        <v>2.3069502118199745</v>
      </c>
      <c r="AI26" s="44">
        <f t="shared" si="10"/>
        <v>0.65989641598173632</v>
      </c>
      <c r="AJ26" s="42">
        <f t="shared" si="11"/>
        <v>0.6</v>
      </c>
      <c r="AK26" s="54">
        <f t="shared" si="12"/>
        <v>0.91340890597698521</v>
      </c>
      <c r="AL26" s="75">
        <f t="shared" si="13"/>
        <v>0.5981299719962776</v>
      </c>
      <c r="AM26" s="68">
        <f t="shared" si="14"/>
        <v>400</v>
      </c>
      <c r="AN26" s="41">
        <f t="shared" si="15"/>
        <v>1.6777819722327083E-2</v>
      </c>
      <c r="AO26" s="68">
        <f t="shared" si="16"/>
        <v>113</v>
      </c>
    </row>
    <row r="27" spans="1:41">
      <c r="A27" t="s">
        <v>64</v>
      </c>
      <c r="B27" s="40" t="s">
        <v>73</v>
      </c>
      <c r="C27">
        <v>0</v>
      </c>
      <c r="D27" s="45">
        <v>0</v>
      </c>
      <c r="E27" s="45">
        <f t="shared" si="1"/>
        <v>0</v>
      </c>
      <c r="F27" s="1">
        <f t="shared" si="2"/>
        <v>0</v>
      </c>
      <c r="G27" s="2">
        <v>18.600000000000001</v>
      </c>
      <c r="H27" s="66">
        <f t="shared" si="3"/>
        <v>196.29032258064515</v>
      </c>
      <c r="I27" s="64">
        <f>VLOOKUP($B27,'Stadtteilprofile 2015'!$A$5:$BQ$103,I$1,FALSE)</f>
        <v>3651</v>
      </c>
      <c r="J27" s="64">
        <f>VLOOKUP($B27,'Stadtteilprofile 2015'!$A$5:$BQ$103,J$1,FALSE)</f>
        <v>612</v>
      </c>
      <c r="K27" s="64">
        <f>VLOOKUP($B27,'Stadtteilprofile 2015'!$A$5:$BQ$103,K$1,FALSE)</f>
        <v>119</v>
      </c>
      <c r="L27" s="64">
        <f>VLOOKUP($B27,'Stadtteilprofile 2015'!$A$5:$BQ$103,L$1,FALSE)</f>
        <v>247</v>
      </c>
      <c r="M27" s="1">
        <f t="shared" si="4"/>
        <v>6.7652697890988767E-2</v>
      </c>
      <c r="N27" s="64">
        <f>VLOOKUP($B27,'Stadtteilprofile 2015'!$A$5:$BQ$103,N$1,FALSE)</f>
        <v>54</v>
      </c>
      <c r="O27" s="1">
        <f>VLOOKUP($B27,'Stadtteilprofile 2015'!$A$5:$BQ$103,O$1,FALSE)/100</f>
        <v>2.2518765638031693E-2</v>
      </c>
      <c r="P27" s="64">
        <f>VLOOKUP($B27,'Stadtteilprofile 2015'!$A$5:$BQ$103,P$1,FALSE)</f>
        <v>88</v>
      </c>
      <c r="Q27" s="1">
        <f>VLOOKUP($B27,'Stadtteilprofile 2015'!$A$5:$BQ$103,Q$1,FALSE)/100</f>
        <v>2.41029854834292E-2</v>
      </c>
      <c r="R27" s="61">
        <f>VLOOKUP($B27,'Stadtteilprofile 2015'!$A$5:$BQ$103,R$1,FALSE)</f>
        <v>35802</v>
      </c>
      <c r="S27" s="64">
        <f>VLOOKUP($B27,'Stadtteilprofile 2015'!$A$5:$BQ$103,S$1,FALSE)</f>
        <v>1498</v>
      </c>
      <c r="T27" s="64">
        <f>VLOOKUP($B27,'Stadtteilprofile 2015'!$A$5:$BQ$103,T$1,FALSE)</f>
        <v>1117</v>
      </c>
      <c r="U27" s="64">
        <f>VLOOKUP($B27,'Stadtteilprofile 2015'!$A$5:$BQ$103,U$1,FALSE)</f>
        <v>20</v>
      </c>
      <c r="V27" s="1">
        <f t="shared" si="5"/>
        <v>1.335113484646195E-2</v>
      </c>
      <c r="W27" s="64">
        <f>VLOOKUP($B27,'Stadtteilprofile 2015'!$A$5:$BQ$103,W$1,FALSE)</f>
        <v>0</v>
      </c>
      <c r="X27" s="64">
        <f>VLOOKUP($B27,'Stadtteilprofile 2015'!$A$5:$BQ$103,X$1,FALSE)</f>
        <v>2</v>
      </c>
      <c r="Y27" s="64">
        <f t="shared" si="6"/>
        <v>306</v>
      </c>
      <c r="Z27" s="64">
        <f>VLOOKUP($B27,'Stadtteilprofile 2015'!$A$5:$BQ$103,Z$1,FALSE)</f>
        <v>0</v>
      </c>
      <c r="AA27" s="64">
        <f t="shared" si="7"/>
        <v>9999</v>
      </c>
      <c r="AB27" s="64"/>
      <c r="AC27" s="64">
        <f>VLOOKUP($B27,'Stadtteilprofile 2015'!$A$5:$BQ$103,AC$1,FALSE)</f>
        <v>1</v>
      </c>
      <c r="AD27" s="67">
        <f t="shared" si="8"/>
        <v>3651</v>
      </c>
      <c r="AE27" s="1">
        <v>0.68599999999999994</v>
      </c>
      <c r="AF27" s="43"/>
      <c r="AG27" s="43"/>
      <c r="AH27" s="42">
        <f t="shared" si="9"/>
        <v>3.7272101315669053</v>
      </c>
      <c r="AI27" s="44">
        <f t="shared" si="10"/>
        <v>0.95237498294235612</v>
      </c>
      <c r="AJ27" s="42">
        <f t="shared" si="11"/>
        <v>0.6</v>
      </c>
      <c r="AK27" s="54">
        <f t="shared" si="12"/>
        <v>2.1298210112841649</v>
      </c>
      <c r="AL27" s="75">
        <f t="shared" si="13"/>
        <v>1.3946763311595949</v>
      </c>
      <c r="AM27" s="68">
        <f t="shared" si="14"/>
        <v>200</v>
      </c>
      <c r="AN27" s="41">
        <f t="shared" si="15"/>
        <v>5.4779512462339086E-2</v>
      </c>
      <c r="AO27" s="68">
        <f t="shared" si="16"/>
        <v>200</v>
      </c>
    </row>
    <row r="28" spans="1:41">
      <c r="A28" t="s">
        <v>64</v>
      </c>
      <c r="B28" s="40" t="s">
        <v>70</v>
      </c>
      <c r="C28">
        <v>0</v>
      </c>
      <c r="D28" s="45">
        <v>0</v>
      </c>
      <c r="E28" s="45">
        <f t="shared" si="1"/>
        <v>0</v>
      </c>
      <c r="F28" s="1">
        <f t="shared" si="2"/>
        <v>0</v>
      </c>
      <c r="G28" s="2">
        <v>14</v>
      </c>
      <c r="H28" s="66">
        <f t="shared" si="3"/>
        <v>179.42857142857142</v>
      </c>
      <c r="I28" s="64">
        <f>VLOOKUP($B28,'Stadtteilprofile 2015'!$A$5:$BQ$103,I$1,FALSE)</f>
        <v>2512</v>
      </c>
      <c r="J28" s="64">
        <f>VLOOKUP($B28,'Stadtteilprofile 2015'!$A$5:$BQ$103,J$1,FALSE)</f>
        <v>406</v>
      </c>
      <c r="K28" s="64">
        <f>VLOOKUP($B28,'Stadtteilprofile 2015'!$A$5:$BQ$103,K$1,FALSE)</f>
        <v>195</v>
      </c>
      <c r="L28" s="64">
        <f>VLOOKUP($B28,'Stadtteilprofile 2015'!$A$5:$BQ$103,L$1,FALSE)</f>
        <v>329</v>
      </c>
      <c r="M28" s="1">
        <f t="shared" si="4"/>
        <v>0.13097133757961785</v>
      </c>
      <c r="N28" s="64">
        <f>VLOOKUP($B28,'Stadtteilprofile 2015'!$A$5:$BQ$103,N$1,FALSE)</f>
        <v>37</v>
      </c>
      <c r="O28" s="1">
        <f>VLOOKUP($B28,'Stadtteilprofile 2015'!$A$5:$BQ$103,O$1,FALSE)/100</f>
        <v>2.2262334536702767E-2</v>
      </c>
      <c r="P28" s="64">
        <f>VLOOKUP($B28,'Stadtteilprofile 2015'!$A$5:$BQ$103,P$1,FALSE)</f>
        <v>63</v>
      </c>
      <c r="Q28" s="1">
        <f>VLOOKUP($B28,'Stadtteilprofile 2015'!$A$5:$BQ$103,Q$1,FALSE)/100</f>
        <v>2.5079617834394906E-2</v>
      </c>
      <c r="R28" s="61">
        <f>VLOOKUP($B28,'Stadtteilprofile 2015'!$A$5:$BQ$103,R$1,FALSE)</f>
        <v>33972</v>
      </c>
      <c r="S28" s="64">
        <f>VLOOKUP($B28,'Stadtteilprofile 2015'!$A$5:$BQ$103,S$1,FALSE)</f>
        <v>1039</v>
      </c>
      <c r="T28" s="64">
        <f>VLOOKUP($B28,'Stadtteilprofile 2015'!$A$5:$BQ$103,T$1,FALSE)</f>
        <v>724</v>
      </c>
      <c r="U28" s="64">
        <f>VLOOKUP($B28,'Stadtteilprofile 2015'!$A$5:$BQ$103,U$1,FALSE)</f>
        <v>3</v>
      </c>
      <c r="V28" s="1">
        <f t="shared" si="5"/>
        <v>2.8873917228103944E-3</v>
      </c>
      <c r="W28" s="64">
        <f>VLOOKUP($B28,'Stadtteilprofile 2015'!$A$5:$BQ$103,W$1,FALSE)</f>
        <v>0</v>
      </c>
      <c r="X28" s="64">
        <f>VLOOKUP($B28,'Stadtteilprofile 2015'!$A$5:$BQ$103,X$1,FALSE)</f>
        <v>1</v>
      </c>
      <c r="Y28" s="64">
        <f t="shared" si="6"/>
        <v>406</v>
      </c>
      <c r="Z28" s="64">
        <f>VLOOKUP($B28,'Stadtteilprofile 2015'!$A$5:$BQ$103,Z$1,FALSE)</f>
        <v>1</v>
      </c>
      <c r="AA28" s="64">
        <f t="shared" si="7"/>
        <v>406</v>
      </c>
      <c r="AB28" s="64">
        <v>164</v>
      </c>
      <c r="AC28" s="64">
        <f>VLOOKUP($B28,'Stadtteilprofile 2015'!$A$5:$BQ$103,AC$1,FALSE)</f>
        <v>2</v>
      </c>
      <c r="AD28" s="67">
        <f t="shared" si="8"/>
        <v>1256</v>
      </c>
      <c r="AE28" s="1">
        <v>0.625</v>
      </c>
      <c r="AF28" s="43"/>
      <c r="AG28" s="43"/>
      <c r="AH28" s="42">
        <f t="shared" si="9"/>
        <v>3.7272101315669053</v>
      </c>
      <c r="AI28" s="44">
        <f t="shared" si="10"/>
        <v>0.95046975156192937</v>
      </c>
      <c r="AJ28" s="42">
        <f t="shared" si="11"/>
        <v>0.6</v>
      </c>
      <c r="AK28" s="54">
        <f t="shared" si="12"/>
        <v>2.1255602926617012</v>
      </c>
      <c r="AL28" s="75">
        <f t="shared" si="13"/>
        <v>1.3918862735045161</v>
      </c>
      <c r="AM28" s="68">
        <f t="shared" si="14"/>
        <v>100</v>
      </c>
      <c r="AN28" s="41">
        <f t="shared" si="15"/>
        <v>3.9808917197452227E-2</v>
      </c>
      <c r="AO28" s="68">
        <f t="shared" si="16"/>
        <v>100</v>
      </c>
    </row>
    <row r="29" spans="1:41">
      <c r="A29" t="s">
        <v>64</v>
      </c>
      <c r="B29" s="40" t="s">
        <v>71</v>
      </c>
      <c r="C29">
        <v>0</v>
      </c>
      <c r="D29" s="45">
        <v>0</v>
      </c>
      <c r="E29" s="45">
        <f t="shared" si="1"/>
        <v>0</v>
      </c>
      <c r="F29" s="1">
        <f t="shared" si="2"/>
        <v>0</v>
      </c>
      <c r="G29" s="2">
        <v>6.9</v>
      </c>
      <c r="H29" s="66">
        <f t="shared" si="3"/>
        <v>72.753623188405797</v>
      </c>
      <c r="I29" s="64">
        <f>VLOOKUP($B29,'Stadtteilprofile 2015'!$A$5:$BQ$103,I$1,FALSE)</f>
        <v>502</v>
      </c>
      <c r="J29" s="64">
        <f>VLOOKUP($B29,'Stadtteilprofile 2015'!$A$5:$BQ$103,J$1,FALSE)</f>
        <v>62</v>
      </c>
      <c r="K29" s="64">
        <f>VLOOKUP($B29,'Stadtteilprofile 2015'!$A$5:$BQ$103,K$1,FALSE)</f>
        <v>34</v>
      </c>
      <c r="L29" s="64">
        <f>VLOOKUP($B29,'Stadtteilprofile 2015'!$A$5:$BQ$103,L$1,FALSE)</f>
        <v>65</v>
      </c>
      <c r="M29" s="1">
        <f t="shared" si="4"/>
        <v>0.12948207171314741</v>
      </c>
      <c r="N29" s="64">
        <f>VLOOKUP($B29,'Stadtteilprofile 2015'!$A$5:$BQ$103,N$1,FALSE)</f>
        <v>7</v>
      </c>
      <c r="O29" s="1">
        <f>VLOOKUP($B29,'Stadtteilprofile 2015'!$A$5:$BQ$103,O$1,FALSE)/100</f>
        <v>2.140672782874618E-2</v>
      </c>
      <c r="P29" s="64">
        <f>VLOOKUP($B29,'Stadtteilprofile 2015'!$A$5:$BQ$103,P$1,FALSE)</f>
        <v>6</v>
      </c>
      <c r="Q29" s="1">
        <f>VLOOKUP($B29,'Stadtteilprofile 2015'!$A$5:$BQ$103,Q$1,FALSE)/100</f>
        <v>1.1952191235059761E-2</v>
      </c>
      <c r="R29" s="61">
        <f>VLOOKUP($B29,'Stadtteilprofile 2015'!$A$5:$BQ$103,R$1,FALSE)</f>
        <v>34580</v>
      </c>
      <c r="S29" s="64">
        <f>VLOOKUP($B29,'Stadtteilprofile 2015'!$A$5:$BQ$103,S$1,FALSE)</f>
        <v>228</v>
      </c>
      <c r="T29" s="64">
        <f>VLOOKUP($B29,'Stadtteilprofile 2015'!$A$5:$BQ$103,T$1,FALSE)</f>
        <v>148</v>
      </c>
      <c r="U29" s="64">
        <f>VLOOKUP($B29,'Stadtteilprofile 2015'!$A$5:$BQ$103,U$1,FALSE)</f>
        <v>0</v>
      </c>
      <c r="V29" s="1">
        <f t="shared" si="5"/>
        <v>0</v>
      </c>
      <c r="W29" s="64">
        <f>VLOOKUP($B29,'Stadtteilprofile 2015'!$A$5:$BQ$103,W$1,FALSE)</f>
        <v>0</v>
      </c>
      <c r="X29" s="64">
        <f>VLOOKUP($B29,'Stadtteilprofile 2015'!$A$5:$BQ$103,X$1,FALSE)</f>
        <v>0</v>
      </c>
      <c r="Y29" s="64">
        <f t="shared" si="6"/>
        <v>999</v>
      </c>
      <c r="Z29" s="64">
        <f>VLOOKUP($B29,'Stadtteilprofile 2015'!$A$5:$BQ$103,Z$1,FALSE)</f>
        <v>0</v>
      </c>
      <c r="AA29" s="64">
        <f t="shared" si="7"/>
        <v>9999</v>
      </c>
      <c r="AB29" s="64"/>
      <c r="AC29" s="64">
        <f>VLOOKUP($B29,'Stadtteilprofile 2015'!$A$5:$BQ$103,AC$1,FALSE)</f>
        <v>0</v>
      </c>
      <c r="AD29" s="67">
        <f t="shared" si="8"/>
        <v>3333</v>
      </c>
      <c r="AE29" s="1">
        <v>0.40399999999999997</v>
      </c>
      <c r="AF29" s="43"/>
      <c r="AG29" s="43"/>
      <c r="AH29" s="42">
        <f t="shared" si="9"/>
        <v>3.7272101315669053</v>
      </c>
      <c r="AI29" s="44">
        <f t="shared" si="10"/>
        <v>0.9762384724051999</v>
      </c>
      <c r="AJ29" s="42">
        <f t="shared" si="11"/>
        <v>0.5</v>
      </c>
      <c r="AK29" s="54">
        <f t="shared" si="12"/>
        <v>1.81932296258703</v>
      </c>
      <c r="AL29" s="75">
        <f t="shared" si="13"/>
        <v>1.1913520719402573</v>
      </c>
      <c r="AM29" s="68">
        <f t="shared" si="14"/>
        <v>0</v>
      </c>
      <c r="AN29" s="41">
        <f t="shared" si="15"/>
        <v>0</v>
      </c>
      <c r="AO29" s="68">
        <f t="shared" si="16"/>
        <v>0</v>
      </c>
    </row>
    <row r="30" spans="1:41">
      <c r="A30" t="s">
        <v>64</v>
      </c>
      <c r="B30" s="40" t="s">
        <v>65</v>
      </c>
      <c r="C30">
        <v>0</v>
      </c>
      <c r="D30" s="45">
        <v>0</v>
      </c>
      <c r="E30" s="45">
        <f t="shared" si="1"/>
        <v>0</v>
      </c>
      <c r="F30" s="1">
        <f t="shared" si="2"/>
        <v>0</v>
      </c>
      <c r="G30" s="2">
        <v>3.4</v>
      </c>
      <c r="H30" s="66">
        <f t="shared" si="3"/>
        <v>143.52941176470588</v>
      </c>
      <c r="I30" s="64">
        <f>VLOOKUP($B30,'Stadtteilprofile 2015'!$A$5:$BQ$103,I$1,FALSE)</f>
        <v>488</v>
      </c>
      <c r="J30" s="64">
        <f>VLOOKUP($B30,'Stadtteilprofile 2015'!$A$5:$BQ$103,J$1,FALSE)</f>
        <v>76</v>
      </c>
      <c r="K30" s="64">
        <f>VLOOKUP($B30,'Stadtteilprofile 2015'!$A$5:$BQ$103,K$1,FALSE)</f>
        <v>15</v>
      </c>
      <c r="L30" s="64">
        <f>VLOOKUP($B30,'Stadtteilprofile 2015'!$A$5:$BQ$103,L$1,FALSE)</f>
        <v>22</v>
      </c>
      <c r="M30" s="1">
        <f t="shared" si="4"/>
        <v>4.5081967213114756E-2</v>
      </c>
      <c r="N30" s="64">
        <f>VLOOKUP($B30,'Stadtteilprofile 2015'!$A$5:$BQ$103,N$1,FALSE)</f>
        <v>8</v>
      </c>
      <c r="O30" s="1">
        <f>VLOOKUP($B30,'Stadtteilprofile 2015'!$A$5:$BQ$103,O$1,FALSE)/100</f>
        <v>2.4844720496894408E-2</v>
      </c>
      <c r="P30" s="64">
        <f>VLOOKUP($B30,'Stadtteilprofile 2015'!$A$5:$BQ$103,P$1,FALSE)</f>
        <v>14</v>
      </c>
      <c r="Q30" s="1">
        <f>VLOOKUP($B30,'Stadtteilprofile 2015'!$A$5:$BQ$103,Q$1,FALSE)/100</f>
        <v>2.8688524590163932E-2</v>
      </c>
      <c r="R30" s="61">
        <f>VLOOKUP($B30,'Stadtteilprofile 2015'!$A$5:$BQ$103,R$1,FALSE)</f>
        <v>30006</v>
      </c>
      <c r="S30" s="64">
        <f>VLOOKUP($B30,'Stadtteilprofile 2015'!$A$5:$BQ$103,S$1,FALSE)</f>
        <v>202</v>
      </c>
      <c r="T30" s="64">
        <f>VLOOKUP($B30,'Stadtteilprofile 2015'!$A$5:$BQ$103,T$1,FALSE)</f>
        <v>116</v>
      </c>
      <c r="U30" s="64">
        <f>VLOOKUP($B30,'Stadtteilprofile 2015'!$A$5:$BQ$103,U$1,FALSE)</f>
        <v>0</v>
      </c>
      <c r="V30" s="1">
        <f t="shared" si="5"/>
        <v>0</v>
      </c>
      <c r="W30" s="64">
        <f>VLOOKUP($B30,'Stadtteilprofile 2015'!$A$5:$BQ$103,W$1,FALSE)</f>
        <v>0</v>
      </c>
      <c r="X30" s="64">
        <f>VLOOKUP($B30,'Stadtteilprofile 2015'!$A$5:$BQ$103,X$1,FALSE)</f>
        <v>0</v>
      </c>
      <c r="Y30" s="64">
        <f t="shared" si="6"/>
        <v>999</v>
      </c>
      <c r="Z30" s="64">
        <f>VLOOKUP($B30,'Stadtteilprofile 2015'!$A$5:$BQ$103,Z$1,FALSE)</f>
        <v>0</v>
      </c>
      <c r="AA30" s="64">
        <f t="shared" si="7"/>
        <v>9999</v>
      </c>
      <c r="AB30" s="64"/>
      <c r="AC30" s="64">
        <f>VLOOKUP($B30,'Stadtteilprofile 2015'!$A$5:$BQ$103,AC$1,FALSE)</f>
        <v>0</v>
      </c>
      <c r="AD30" s="67">
        <f t="shared" si="8"/>
        <v>3333</v>
      </c>
      <c r="AE30" s="1">
        <v>0.629</v>
      </c>
      <c r="AF30" s="43"/>
      <c r="AG30" s="43"/>
      <c r="AH30" s="42">
        <f t="shared" si="9"/>
        <v>3.7272101315669053</v>
      </c>
      <c r="AI30" s="44">
        <f t="shared" si="10"/>
        <v>0.94344598226283261</v>
      </c>
      <c r="AJ30" s="42">
        <f t="shared" si="11"/>
        <v>0.5</v>
      </c>
      <c r="AK30" s="54">
        <f t="shared" si="12"/>
        <v>1.7582107118380603</v>
      </c>
      <c r="AL30" s="75">
        <f t="shared" si="13"/>
        <v>1.1513337749979766</v>
      </c>
      <c r="AM30" s="68">
        <f t="shared" si="14"/>
        <v>0</v>
      </c>
      <c r="AN30" s="41">
        <f t="shared" si="15"/>
        <v>0</v>
      </c>
      <c r="AO30" s="68">
        <f t="shared" si="16"/>
        <v>0</v>
      </c>
    </row>
    <row r="31" spans="1:41">
      <c r="A31" t="s">
        <v>64</v>
      </c>
      <c r="B31" s="40" t="s">
        <v>66</v>
      </c>
      <c r="C31">
        <v>0</v>
      </c>
      <c r="D31" s="45">
        <v>0</v>
      </c>
      <c r="E31" s="45">
        <f t="shared" si="1"/>
        <v>0</v>
      </c>
      <c r="F31" s="1">
        <f t="shared" si="2"/>
        <v>0</v>
      </c>
      <c r="G31" s="2">
        <v>3.1</v>
      </c>
      <c r="H31" s="66">
        <f t="shared" si="3"/>
        <v>176.45161290322579</v>
      </c>
      <c r="I31" s="64">
        <f>VLOOKUP($B31,'Stadtteilprofile 2015'!$A$5:$BQ$103,I$1,FALSE)</f>
        <v>547</v>
      </c>
      <c r="J31" s="64">
        <f>VLOOKUP($B31,'Stadtteilprofile 2015'!$A$5:$BQ$103,J$1,FALSE)</f>
        <v>100</v>
      </c>
      <c r="K31" s="64">
        <f>VLOOKUP($B31,'Stadtteilprofile 2015'!$A$5:$BQ$103,K$1,FALSE)</f>
        <v>21</v>
      </c>
      <c r="L31" s="64">
        <f>VLOOKUP($B31,'Stadtteilprofile 2015'!$A$5:$BQ$103,L$1,FALSE)</f>
        <v>52</v>
      </c>
      <c r="M31" s="1">
        <f t="shared" si="4"/>
        <v>9.5063985374771481E-2</v>
      </c>
      <c r="N31" s="64">
        <f>VLOOKUP($B31,'Stadtteilprofile 2015'!$A$5:$BQ$103,N$1,FALSE)</f>
        <v>3</v>
      </c>
      <c r="O31" s="1">
        <f>VLOOKUP($B31,'Stadtteilprofile 2015'!$A$5:$BQ$103,O$1,FALSE)/100</f>
        <v>8.3333333333333332E-3</v>
      </c>
      <c r="P31" s="64">
        <f>VLOOKUP($B31,'Stadtteilprofile 2015'!$A$5:$BQ$103,P$1,FALSE)</f>
        <v>3</v>
      </c>
      <c r="Q31" s="1">
        <f>VLOOKUP($B31,'Stadtteilprofile 2015'!$A$5:$BQ$103,Q$1,FALSE)/100</f>
        <v>5.4844606946983553E-3</v>
      </c>
      <c r="R31" s="61">
        <f>VLOOKUP($B31,'Stadtteilprofile 2015'!$A$5:$BQ$103,R$1,FALSE)</f>
        <v>38768</v>
      </c>
      <c r="S31" s="64">
        <f>VLOOKUP($B31,'Stadtteilprofile 2015'!$A$5:$BQ$103,S$1,FALSE)</f>
        <v>217</v>
      </c>
      <c r="T31" s="64">
        <f>VLOOKUP($B31,'Stadtteilprofile 2015'!$A$5:$BQ$103,T$1,FALSE)</f>
        <v>181</v>
      </c>
      <c r="U31" s="64">
        <f>VLOOKUP($B31,'Stadtteilprofile 2015'!$A$5:$BQ$103,U$1,FALSE)</f>
        <v>0</v>
      </c>
      <c r="V31" s="1">
        <f t="shared" si="5"/>
        <v>0</v>
      </c>
      <c r="W31" s="64">
        <f>VLOOKUP($B31,'Stadtteilprofile 2015'!$A$5:$BQ$103,W$1,FALSE)</f>
        <v>0</v>
      </c>
      <c r="X31" s="64">
        <f>VLOOKUP($B31,'Stadtteilprofile 2015'!$A$5:$BQ$103,X$1,FALSE)</f>
        <v>0</v>
      </c>
      <c r="Y31" s="64">
        <f t="shared" si="6"/>
        <v>999</v>
      </c>
      <c r="Z31" s="64">
        <f>VLOOKUP($B31,'Stadtteilprofile 2015'!$A$5:$BQ$103,Z$1,FALSE)</f>
        <v>0</v>
      </c>
      <c r="AA31" s="64">
        <f t="shared" si="7"/>
        <v>9999</v>
      </c>
      <c r="AB31" s="64"/>
      <c r="AC31" s="64">
        <f>VLOOKUP($B31,'Stadtteilprofile 2015'!$A$5:$BQ$103,AC$1,FALSE)</f>
        <v>0</v>
      </c>
      <c r="AD31" s="67">
        <f t="shared" si="8"/>
        <v>3333</v>
      </c>
      <c r="AE31" s="1">
        <v>0.56799999999999995</v>
      </c>
      <c r="AF31" s="43"/>
      <c r="AG31" s="43"/>
      <c r="AH31" s="42">
        <f t="shared" si="9"/>
        <v>3.7272101315669053</v>
      </c>
      <c r="AI31" s="44">
        <f t="shared" si="10"/>
        <v>0.98906115791971505</v>
      </c>
      <c r="AJ31" s="42">
        <f t="shared" si="11"/>
        <v>0.5</v>
      </c>
      <c r="AK31" s="54">
        <f t="shared" si="12"/>
        <v>1.8432193842688285</v>
      </c>
      <c r="AL31" s="75">
        <f t="shared" si="13"/>
        <v>1.2070002290118784</v>
      </c>
      <c r="AM31" s="68">
        <f t="shared" si="14"/>
        <v>0</v>
      </c>
      <c r="AN31" s="41">
        <f t="shared" si="15"/>
        <v>0</v>
      </c>
      <c r="AO31" s="68">
        <f t="shared" si="16"/>
        <v>0</v>
      </c>
    </row>
    <row r="32" spans="1:41">
      <c r="A32" t="s">
        <v>42</v>
      </c>
      <c r="B32" s="74" t="s">
        <v>45</v>
      </c>
      <c r="C32">
        <v>3654</v>
      </c>
      <c r="D32" s="45">
        <v>850</v>
      </c>
      <c r="E32" s="45">
        <f t="shared" si="1"/>
        <v>4504</v>
      </c>
      <c r="F32" s="1">
        <f t="shared" si="2"/>
        <v>0.11572446555819478</v>
      </c>
      <c r="G32" s="2">
        <v>8.6999999999999993</v>
      </c>
      <c r="H32" s="66">
        <f t="shared" si="3"/>
        <v>3629.3103448275865</v>
      </c>
      <c r="I32" s="64">
        <f>VLOOKUP($B32,'Stadtteilprofile 2015'!$A$5:$BQ$103,I$1,FALSE)</f>
        <v>31575</v>
      </c>
      <c r="J32" s="64">
        <f>VLOOKUP($B32,'Stadtteilprofile 2015'!$A$5:$BQ$103,J$1,FALSE)</f>
        <v>5026</v>
      </c>
      <c r="K32" s="64">
        <f>VLOOKUP($B32,'Stadtteilprofile 2015'!$A$5:$BQ$103,K$1,FALSE)</f>
        <v>4467</v>
      </c>
      <c r="L32" s="64">
        <f>VLOOKUP($B32,'Stadtteilprofile 2015'!$A$5:$BQ$103,L$1,FALSE)</f>
        <v>10128</v>
      </c>
      <c r="M32" s="1">
        <f t="shared" si="4"/>
        <v>0.32076009501187647</v>
      </c>
      <c r="N32" s="64">
        <f>VLOOKUP($B32,'Stadtteilprofile 2015'!$A$5:$BQ$103,N$1,FALSE)</f>
        <v>1284</v>
      </c>
      <c r="O32" s="1">
        <f>VLOOKUP($B32,'Stadtteilprofile 2015'!$A$5:$BQ$103,O$1,FALSE)/100</f>
        <v>6.3570650559461331E-2</v>
      </c>
      <c r="P32" s="64">
        <f>VLOOKUP($B32,'Stadtteilprofile 2015'!$A$5:$BQ$103,P$1,FALSE)</f>
        <v>3452</v>
      </c>
      <c r="Q32" s="1">
        <f>VLOOKUP($B32,'Stadtteilprofile 2015'!$A$5:$BQ$103,Q$1,FALSE)/100</f>
        <v>0.10932699920823437</v>
      </c>
      <c r="R32" s="61">
        <f>VLOOKUP($B32,'Stadtteilprofile 2015'!$A$5:$BQ$103,R$1,FALSE)</f>
        <v>27988</v>
      </c>
      <c r="S32" s="64">
        <f>VLOOKUP($B32,'Stadtteilprofile 2015'!$A$5:$BQ$103,S$1,FALSE)</f>
        <v>15588</v>
      </c>
      <c r="T32" s="64">
        <f>VLOOKUP($B32,'Stadtteilprofile 2015'!$A$5:$BQ$103,T$1,FALSE)</f>
        <v>4285</v>
      </c>
      <c r="U32" s="64">
        <f>VLOOKUP($B32,'Stadtteilprofile 2015'!$A$5:$BQ$103,U$1,FALSE)</f>
        <v>1595</v>
      </c>
      <c r="V32" s="1">
        <f t="shared" si="5"/>
        <v>0.1023222992045163</v>
      </c>
      <c r="W32" s="64">
        <f>VLOOKUP($B32,'Stadtteilprofile 2015'!$A$5:$BQ$103,W$1,FALSE)</f>
        <v>537</v>
      </c>
      <c r="X32" s="64">
        <f>VLOOKUP($B32,'Stadtteilprofile 2015'!$A$5:$BQ$103,X$1,FALSE)</f>
        <v>11</v>
      </c>
      <c r="Y32" s="64">
        <f t="shared" si="6"/>
        <v>456.90909090909093</v>
      </c>
      <c r="Z32" s="64">
        <f>VLOOKUP($B32,'Stadtteilprofile 2015'!$A$5:$BQ$103,Z$1,FALSE)</f>
        <v>5</v>
      </c>
      <c r="AA32" s="64">
        <f t="shared" si="7"/>
        <v>1005.2</v>
      </c>
      <c r="AB32" s="64">
        <v>2632</v>
      </c>
      <c r="AC32" s="64">
        <f>VLOOKUP($B32,'Stadtteilprofile 2015'!$A$5:$BQ$103,AC$1,FALSE)</f>
        <v>49</v>
      </c>
      <c r="AD32" s="67">
        <f t="shared" si="8"/>
        <v>644.38775510204084</v>
      </c>
      <c r="AE32" s="1">
        <v>0.499</v>
      </c>
      <c r="AF32" s="43" t="s">
        <v>257</v>
      </c>
      <c r="AG32" s="43"/>
      <c r="AH32" s="42">
        <f t="shared" si="9"/>
        <v>2.7553444180522559</v>
      </c>
      <c r="AI32" s="44">
        <f t="shared" si="10"/>
        <v>0.79329839433940852</v>
      </c>
      <c r="AJ32" s="42">
        <f t="shared" si="11"/>
        <v>0.70000000000000007</v>
      </c>
      <c r="AK32" s="54">
        <f t="shared" si="12"/>
        <v>1.5300672118850349</v>
      </c>
      <c r="AL32" s="75">
        <f t="shared" si="13"/>
        <v>1.0019379629524632</v>
      </c>
      <c r="AM32" s="68">
        <f t="shared" si="14"/>
        <v>1000</v>
      </c>
      <c r="AN32" s="41">
        <f t="shared" si="15"/>
        <v>3.167062549485352E-2</v>
      </c>
      <c r="AO32" s="68">
        <f t="shared" si="16"/>
        <v>-2654</v>
      </c>
    </row>
    <row r="33" spans="1:41">
      <c r="A33" t="s">
        <v>42</v>
      </c>
      <c r="B33" s="74" t="s">
        <v>42</v>
      </c>
      <c r="C33">
        <v>0</v>
      </c>
      <c r="D33" s="45">
        <v>0</v>
      </c>
      <c r="E33" s="45">
        <f t="shared" si="1"/>
        <v>0</v>
      </c>
      <c r="F33" s="1">
        <f t="shared" si="2"/>
        <v>0</v>
      </c>
      <c r="G33" s="2">
        <v>3.3</v>
      </c>
      <c r="H33" s="66">
        <f t="shared" si="3"/>
        <v>17078.484848484848</v>
      </c>
      <c r="I33" s="64">
        <f>VLOOKUP($B33,'Stadtteilprofile 2015'!$A$5:$BQ$103,I$1,FALSE)</f>
        <v>56359</v>
      </c>
      <c r="J33" s="64">
        <f>VLOOKUP($B33,'Stadtteilprofile 2015'!$A$5:$BQ$103,J$1,FALSE)</f>
        <v>6888</v>
      </c>
      <c r="K33" s="64">
        <f>VLOOKUP($B33,'Stadtteilprofile 2015'!$A$5:$BQ$103,K$1,FALSE)</f>
        <v>6512</v>
      </c>
      <c r="L33" s="64">
        <f>VLOOKUP($B33,'Stadtteilprofile 2015'!$A$5:$BQ$103,L$1,FALSE)</f>
        <v>12359</v>
      </c>
      <c r="M33" s="1">
        <f t="shared" si="4"/>
        <v>0.2192906190670523</v>
      </c>
      <c r="N33" s="64">
        <f>VLOOKUP($B33,'Stadtteilprofile 2015'!$A$5:$BQ$103,N$1,FALSE)</f>
        <v>1870</v>
      </c>
      <c r="O33" s="1">
        <f>VLOOKUP($B33,'Stadtteilprofile 2015'!$A$5:$BQ$103,O$1,FALSE)/100</f>
        <v>4.3257998103125223E-2</v>
      </c>
      <c r="P33" s="64">
        <f>VLOOKUP($B33,'Stadtteilprofile 2015'!$A$5:$BQ$103,P$1,FALSE)</f>
        <v>2899</v>
      </c>
      <c r="Q33" s="1">
        <f>VLOOKUP($B33,'Stadtteilprofile 2015'!$A$5:$BQ$103,Q$1,FALSE)/100</f>
        <v>5.1438102166468526E-2</v>
      </c>
      <c r="R33" s="61">
        <f>VLOOKUP($B33,'Stadtteilprofile 2015'!$A$5:$BQ$103,R$1,FALSE)</f>
        <v>34493</v>
      </c>
      <c r="S33" s="64">
        <f>VLOOKUP($B33,'Stadtteilprofile 2015'!$A$5:$BQ$103,S$1,FALSE)</f>
        <v>33902</v>
      </c>
      <c r="T33" s="64">
        <f>VLOOKUP($B33,'Stadtteilprofile 2015'!$A$5:$BQ$103,T$1,FALSE)</f>
        <v>300</v>
      </c>
      <c r="U33" s="64">
        <f>VLOOKUP($B33,'Stadtteilprofile 2015'!$A$5:$BQ$103,U$1,FALSE)</f>
        <v>586</v>
      </c>
      <c r="V33" s="1">
        <f t="shared" si="5"/>
        <v>1.7285115922364463E-2</v>
      </c>
      <c r="W33" s="64">
        <f>VLOOKUP($B33,'Stadtteilprofile 2015'!$A$5:$BQ$103,W$1,FALSE)</f>
        <v>80</v>
      </c>
      <c r="X33" s="64">
        <f>VLOOKUP($B33,'Stadtteilprofile 2015'!$A$5:$BQ$103,X$1,FALSE)</f>
        <v>62</v>
      </c>
      <c r="Y33" s="64">
        <f t="shared" si="6"/>
        <v>111.09677419354838</v>
      </c>
      <c r="Z33" s="64">
        <f>VLOOKUP($B33,'Stadtteilprofile 2015'!$A$5:$BQ$103,Z$1,FALSE)</f>
        <v>9</v>
      </c>
      <c r="AA33" s="64">
        <f t="shared" si="7"/>
        <v>765.33333333333337</v>
      </c>
      <c r="AB33" s="64">
        <v>4266</v>
      </c>
      <c r="AC33" s="64">
        <f>VLOOKUP($B33,'Stadtteilprofile 2015'!$A$5:$BQ$103,AC$1,FALSE)</f>
        <v>272</v>
      </c>
      <c r="AD33" s="67">
        <f t="shared" si="8"/>
        <v>207.20220588235293</v>
      </c>
      <c r="AE33" s="1">
        <v>0.626</v>
      </c>
      <c r="AF33" s="43" t="s">
        <v>257</v>
      </c>
      <c r="AG33" s="43"/>
      <c r="AH33" s="42">
        <f t="shared" si="9"/>
        <v>0.58553203569971091</v>
      </c>
      <c r="AI33" s="44">
        <f t="shared" si="10"/>
        <v>0.89976967402155106</v>
      </c>
      <c r="AJ33" s="42">
        <f t="shared" si="11"/>
        <v>0.9</v>
      </c>
      <c r="AK33" s="54">
        <f t="shared" si="12"/>
        <v>0.47415957200163367</v>
      </c>
      <c r="AL33" s="75">
        <f t="shared" si="13"/>
        <v>0.31049516779098507</v>
      </c>
      <c r="AM33" s="68">
        <f t="shared" si="14"/>
        <v>500</v>
      </c>
      <c r="AN33" s="41">
        <f t="shared" si="15"/>
        <v>8.8716975106016786E-3</v>
      </c>
      <c r="AO33" s="68">
        <f t="shared" si="16"/>
        <v>500</v>
      </c>
    </row>
    <row r="34" spans="1:41">
      <c r="A34" t="s">
        <v>42</v>
      </c>
      <c r="B34" s="74" t="s">
        <v>49</v>
      </c>
      <c r="C34">
        <v>190</v>
      </c>
      <c r="D34" s="45">
        <v>0</v>
      </c>
      <c r="E34" s="45">
        <f t="shared" si="1"/>
        <v>190</v>
      </c>
      <c r="F34" s="1">
        <f t="shared" si="2"/>
        <v>1.1078071249489826E-2</v>
      </c>
      <c r="G34" s="2">
        <v>2.1</v>
      </c>
      <c r="H34" s="66">
        <f t="shared" si="3"/>
        <v>8167.1428571428569</v>
      </c>
      <c r="I34" s="64">
        <f>VLOOKUP($B34,'Stadtteilprofile 2015'!$A$5:$BQ$103,I$1,FALSE)</f>
        <v>17151</v>
      </c>
      <c r="J34" s="64">
        <f>VLOOKUP($B34,'Stadtteilprofile 2015'!$A$5:$BQ$103,J$1,FALSE)</f>
        <v>2570</v>
      </c>
      <c r="K34" s="64">
        <f>VLOOKUP($B34,'Stadtteilprofile 2015'!$A$5:$BQ$103,K$1,FALSE)</f>
        <v>1808</v>
      </c>
      <c r="L34" s="64">
        <f>VLOOKUP($B34,'Stadtteilprofile 2015'!$A$5:$BQ$103,L$1,FALSE)</f>
        <v>3954</v>
      </c>
      <c r="M34" s="1">
        <f t="shared" si="4"/>
        <v>0.23054049326569878</v>
      </c>
      <c r="N34" s="64">
        <f>VLOOKUP($B34,'Stadtteilprofile 2015'!$A$5:$BQ$103,N$1,FALSE)</f>
        <v>382</v>
      </c>
      <c r="O34" s="1">
        <f>VLOOKUP($B34,'Stadtteilprofile 2015'!$A$5:$BQ$103,O$1,FALSE)/100</f>
        <v>3.3499956151889852E-2</v>
      </c>
      <c r="P34" s="64">
        <f>VLOOKUP($B34,'Stadtteilprofile 2015'!$A$5:$BQ$103,P$1,FALSE)</f>
        <v>520</v>
      </c>
      <c r="Q34" s="1">
        <f>VLOOKUP($B34,'Stadtteilprofile 2015'!$A$5:$BQ$103,Q$1,FALSE)/100</f>
        <v>3.0318931840708999E-2</v>
      </c>
      <c r="R34" s="61">
        <f>VLOOKUP($B34,'Stadtteilprofile 2015'!$A$5:$BQ$103,R$1,FALSE)</f>
        <v>88273</v>
      </c>
      <c r="S34" s="64">
        <f>VLOOKUP($B34,'Stadtteilprofile 2015'!$A$5:$BQ$103,S$1,FALSE)</f>
        <v>10013</v>
      </c>
      <c r="T34" s="64">
        <f>VLOOKUP($B34,'Stadtteilprofile 2015'!$A$5:$BQ$103,T$1,FALSE)</f>
        <v>529</v>
      </c>
      <c r="U34" s="64">
        <f>VLOOKUP($B34,'Stadtteilprofile 2015'!$A$5:$BQ$103,U$1,FALSE)</f>
        <v>112</v>
      </c>
      <c r="V34" s="1">
        <f t="shared" si="5"/>
        <v>1.1185458903425547E-2</v>
      </c>
      <c r="W34" s="64">
        <f>VLOOKUP($B34,'Stadtteilprofile 2015'!$A$5:$BQ$103,W$1,FALSE)</f>
        <v>88</v>
      </c>
      <c r="X34" s="64">
        <f>VLOOKUP($B34,'Stadtteilprofile 2015'!$A$5:$BQ$103,X$1,FALSE)</f>
        <v>18</v>
      </c>
      <c r="Y34" s="64">
        <f t="shared" si="6"/>
        <v>142.77777777777777</v>
      </c>
      <c r="Z34" s="64">
        <f>VLOOKUP($B34,'Stadtteilprofile 2015'!$A$5:$BQ$103,Z$1,FALSE)</f>
        <v>1</v>
      </c>
      <c r="AA34" s="64">
        <f t="shared" si="7"/>
        <v>2570</v>
      </c>
      <c r="AB34" s="64">
        <v>3104</v>
      </c>
      <c r="AC34" s="64">
        <f>VLOOKUP($B34,'Stadtteilprofile 2015'!$A$5:$BQ$103,AC$1,FALSE)</f>
        <v>128</v>
      </c>
      <c r="AD34" s="67">
        <f t="shared" si="8"/>
        <v>133.9921875</v>
      </c>
      <c r="AE34" s="1">
        <v>0.72299999999999998</v>
      </c>
      <c r="AF34" s="43"/>
      <c r="AG34" s="43"/>
      <c r="AH34" s="42">
        <f t="shared" si="9"/>
        <v>1.2244184012594017</v>
      </c>
      <c r="AI34" s="44">
        <f t="shared" si="10"/>
        <v>0.94028137394654354</v>
      </c>
      <c r="AJ34" s="42">
        <f t="shared" si="11"/>
        <v>0.7</v>
      </c>
      <c r="AK34" s="54">
        <f t="shared" si="12"/>
        <v>0.80590847163513435</v>
      </c>
      <c r="AL34" s="75">
        <f t="shared" si="13"/>
        <v>0.52773517798701153</v>
      </c>
      <c r="AM34" s="68">
        <f t="shared" si="14"/>
        <v>300</v>
      </c>
      <c r="AN34" s="41">
        <f t="shared" si="15"/>
        <v>1.7491691446562884E-2</v>
      </c>
      <c r="AO34" s="68">
        <f t="shared" si="16"/>
        <v>110</v>
      </c>
    </row>
    <row r="35" spans="1:41">
      <c r="A35" t="s">
        <v>42</v>
      </c>
      <c r="B35" s="74" t="s">
        <v>48</v>
      </c>
      <c r="C35">
        <v>0</v>
      </c>
      <c r="D35" s="45">
        <v>0</v>
      </c>
      <c r="E35" s="45">
        <f t="shared" si="1"/>
        <v>0</v>
      </c>
      <c r="F35" s="1">
        <f t="shared" si="2"/>
        <v>0</v>
      </c>
      <c r="G35" s="2">
        <v>0.7</v>
      </c>
      <c r="H35" s="66">
        <f t="shared" si="3"/>
        <v>18742.857142857145</v>
      </c>
      <c r="I35" s="64">
        <f>VLOOKUP($B35,'Stadtteilprofile 2015'!$A$5:$BQ$103,I$1,FALSE)</f>
        <v>13120</v>
      </c>
      <c r="J35" s="64">
        <f>VLOOKUP($B35,'Stadtteilprofile 2015'!$A$5:$BQ$103,J$1,FALSE)</f>
        <v>1647</v>
      </c>
      <c r="K35" s="64">
        <f>VLOOKUP($B35,'Stadtteilprofile 2015'!$A$5:$BQ$103,K$1,FALSE)</f>
        <v>1316</v>
      </c>
      <c r="L35" s="64">
        <f>VLOOKUP($B35,'Stadtteilprofile 2015'!$A$5:$BQ$103,L$1,FALSE)</f>
        <v>2524</v>
      </c>
      <c r="M35" s="1">
        <f t="shared" si="4"/>
        <v>0.19237804878048781</v>
      </c>
      <c r="N35" s="64">
        <f>VLOOKUP($B35,'Stadtteilprofile 2015'!$A$5:$BQ$103,N$1,FALSE)</f>
        <v>351</v>
      </c>
      <c r="O35" s="1">
        <f>VLOOKUP($B35,'Stadtteilprofile 2015'!$A$5:$BQ$103,O$1,FALSE)/100</f>
        <v>3.5397337636143604E-2</v>
      </c>
      <c r="P35" s="64">
        <f>VLOOKUP($B35,'Stadtteilprofile 2015'!$A$5:$BQ$103,P$1,FALSE)</f>
        <v>454</v>
      </c>
      <c r="Q35" s="1">
        <f>VLOOKUP($B35,'Stadtteilprofile 2015'!$A$5:$BQ$103,Q$1,FALSE)/100</f>
        <v>3.4603658536585369E-2</v>
      </c>
      <c r="R35" s="61">
        <f>VLOOKUP($B35,'Stadtteilprofile 2015'!$A$5:$BQ$103,R$1,FALSE)</f>
        <v>37785</v>
      </c>
      <c r="S35" s="64">
        <f>VLOOKUP($B35,'Stadtteilprofile 2015'!$A$5:$BQ$103,S$1,FALSE)</f>
        <v>7855</v>
      </c>
      <c r="T35" s="64">
        <f>VLOOKUP($B35,'Stadtteilprofile 2015'!$A$5:$BQ$103,T$1,FALSE)</f>
        <v>108</v>
      </c>
      <c r="U35" s="64">
        <f>VLOOKUP($B35,'Stadtteilprofile 2015'!$A$5:$BQ$103,U$1,FALSE)</f>
        <v>28</v>
      </c>
      <c r="V35" s="1">
        <f t="shared" si="5"/>
        <v>3.5646085295989813E-3</v>
      </c>
      <c r="W35" s="64">
        <f>VLOOKUP($B35,'Stadtteilprofile 2015'!$A$5:$BQ$103,W$1,FALSE)</f>
        <v>16</v>
      </c>
      <c r="X35" s="64">
        <f>VLOOKUP($B35,'Stadtteilprofile 2015'!$A$5:$BQ$103,X$1,FALSE)</f>
        <v>9</v>
      </c>
      <c r="Y35" s="64">
        <f t="shared" si="6"/>
        <v>183</v>
      </c>
      <c r="Z35" s="64">
        <f>VLOOKUP($B35,'Stadtteilprofile 2015'!$A$5:$BQ$103,Z$1,FALSE)</f>
        <v>1</v>
      </c>
      <c r="AA35" s="64">
        <f t="shared" si="7"/>
        <v>1647</v>
      </c>
      <c r="AB35" s="64">
        <v>498</v>
      </c>
      <c r="AC35" s="64">
        <f>VLOOKUP($B35,'Stadtteilprofile 2015'!$A$5:$BQ$103,AC$1,FALSE)</f>
        <v>26</v>
      </c>
      <c r="AD35" s="67">
        <f t="shared" si="8"/>
        <v>504.61538461538464</v>
      </c>
      <c r="AE35" s="1">
        <v>0.54200000000000004</v>
      </c>
      <c r="AF35" s="43" t="s">
        <v>257</v>
      </c>
      <c r="AG35" s="43" t="s">
        <v>279</v>
      </c>
      <c r="AH35" s="42">
        <f t="shared" si="9"/>
        <v>0.53353658536585347</v>
      </c>
      <c r="AI35" s="44">
        <f t="shared" si="10"/>
        <v>0.93199009611094574</v>
      </c>
      <c r="AJ35" s="42">
        <f t="shared" si="11"/>
        <v>0.8</v>
      </c>
      <c r="AK35" s="54">
        <f t="shared" si="12"/>
        <v>0.39780065077906213</v>
      </c>
      <c r="AL35" s="75">
        <f t="shared" si="13"/>
        <v>0.260492853259498</v>
      </c>
      <c r="AM35" s="68">
        <f t="shared" si="14"/>
        <v>100</v>
      </c>
      <c r="AN35" s="41">
        <f t="shared" si="15"/>
        <v>7.621951219512195E-3</v>
      </c>
      <c r="AO35" s="68">
        <f t="shared" si="16"/>
        <v>100</v>
      </c>
    </row>
    <row r="36" spans="1:41">
      <c r="A36" t="s">
        <v>42</v>
      </c>
      <c r="B36" s="74" t="s">
        <v>47</v>
      </c>
      <c r="C36">
        <v>905</v>
      </c>
      <c r="D36" s="45">
        <v>150</v>
      </c>
      <c r="E36" s="45">
        <f t="shared" ref="E36:E67" si="17">SUM(C36:D36)</f>
        <v>1055</v>
      </c>
      <c r="F36" s="1">
        <f t="shared" ref="F36:F67" si="18">C36/I36</f>
        <v>3.2260364310412432E-2</v>
      </c>
      <c r="G36" s="2">
        <v>4.9000000000000004</v>
      </c>
      <c r="H36" s="66">
        <f t="shared" ref="H36:H67" si="19">I36/G36</f>
        <v>5725.1020408163258</v>
      </c>
      <c r="I36" s="64">
        <f>VLOOKUP($B36,'Stadtteilprofile 2015'!$A$5:$BQ$103,I$1,FALSE)</f>
        <v>28053</v>
      </c>
      <c r="J36" s="64">
        <f>VLOOKUP($B36,'Stadtteilprofile 2015'!$A$5:$BQ$103,J$1,FALSE)</f>
        <v>4569</v>
      </c>
      <c r="K36" s="64">
        <f>VLOOKUP($B36,'Stadtteilprofile 2015'!$A$5:$BQ$103,K$1,FALSE)</f>
        <v>3761</v>
      </c>
      <c r="L36" s="64">
        <f>VLOOKUP($B36,'Stadtteilprofile 2015'!$A$5:$BQ$103,L$1,FALSE)</f>
        <v>7990</v>
      </c>
      <c r="M36" s="1">
        <f t="shared" ref="M36:M67" si="20">L36/I36</f>
        <v>0.28481802302784015</v>
      </c>
      <c r="N36" s="64">
        <f>VLOOKUP($B36,'Stadtteilprofile 2015'!$A$5:$BQ$103,N$1,FALSE)</f>
        <v>732</v>
      </c>
      <c r="O36" s="1">
        <f>VLOOKUP($B36,'Stadtteilprofile 2015'!$A$5:$BQ$103,O$1,FALSE)/100</f>
        <v>3.9871452693501827E-2</v>
      </c>
      <c r="P36" s="64">
        <f>VLOOKUP($B36,'Stadtteilprofile 2015'!$A$5:$BQ$103,P$1,FALSE)</f>
        <v>1904</v>
      </c>
      <c r="Q36" s="1">
        <f>VLOOKUP($B36,'Stadtteilprofile 2015'!$A$5:$BQ$103,Q$1,FALSE)/100</f>
        <v>6.787152889174064E-2</v>
      </c>
      <c r="R36" s="61">
        <f>VLOOKUP($B36,'Stadtteilprofile 2015'!$A$5:$BQ$103,R$1,FALSE)</f>
        <v>37901</v>
      </c>
      <c r="S36" s="64">
        <f>VLOOKUP($B36,'Stadtteilprofile 2015'!$A$5:$BQ$103,S$1,FALSE)</f>
        <v>14729</v>
      </c>
      <c r="T36" s="64">
        <f>VLOOKUP($B36,'Stadtteilprofile 2015'!$A$5:$BQ$103,T$1,FALSE)</f>
        <v>2130</v>
      </c>
      <c r="U36" s="64">
        <f>VLOOKUP($B36,'Stadtteilprofile 2015'!$A$5:$BQ$103,U$1,FALSE)</f>
        <v>1144</v>
      </c>
      <c r="V36" s="1">
        <f t="shared" ref="V36:V67" si="21">U36/S36</f>
        <v>7.7669902912621352E-2</v>
      </c>
      <c r="W36" s="64">
        <f>VLOOKUP($B36,'Stadtteilprofile 2015'!$A$5:$BQ$103,W$1,FALSE)</f>
        <v>1039</v>
      </c>
      <c r="X36" s="64">
        <f>VLOOKUP($B36,'Stadtteilprofile 2015'!$A$5:$BQ$103,X$1,FALSE)</f>
        <v>20</v>
      </c>
      <c r="Y36" s="64">
        <f t="shared" ref="Y36:Y67" si="22">IF(X36=0,999,J36/X36)</f>
        <v>228.45</v>
      </c>
      <c r="Z36" s="64">
        <f>VLOOKUP($B36,'Stadtteilprofile 2015'!$A$5:$BQ$103,Z$1,FALSE)</f>
        <v>4</v>
      </c>
      <c r="AA36" s="64">
        <f t="shared" ref="AA36:AA67" si="23">IF(Z36=0,9999,J36/Z36)</f>
        <v>1142.25</v>
      </c>
      <c r="AB36" s="64">
        <v>2244</v>
      </c>
      <c r="AC36" s="64">
        <f>VLOOKUP($B36,'Stadtteilprofile 2015'!$A$5:$BQ$103,AC$1,FALSE)</f>
        <v>63</v>
      </c>
      <c r="AD36" s="67">
        <f t="shared" ref="AD36:AD67" si="24">IF(AC36=0,3333,I36/AC36)</f>
        <v>445.28571428571428</v>
      </c>
      <c r="AE36" s="1">
        <v>0.47899999999999998</v>
      </c>
      <c r="AF36" s="43"/>
      <c r="AG36" s="43"/>
      <c r="AH36" s="42">
        <f t="shared" ref="AH36:AH67" si="25">IF(((1/SQRT(H36))*100)*((1/SQRT(H36))*100)&gt;$AH$1,$AH$1,((1/SQRT(H36))*100)*((1/SQRT(H36))*100))</f>
        <v>1.7466937582433255</v>
      </c>
      <c r="AI36" s="44">
        <f t="shared" ref="AI36:AI67" si="26">(1-Q36)*(1-Q36)</f>
        <v>0.86886348665062108</v>
      </c>
      <c r="AJ36" s="42">
        <f t="shared" ref="AJ36:AJ67" si="27">(IF(AA36&lt;1500,0.2,0.1)+IF(Y36&lt;350,0.2,0.1)+IF(AD36&lt;500,0.2,0.1)+IF(AF36="x",0.2,0.1)+IF(AG36="",0.1,0.2))</f>
        <v>0.8</v>
      </c>
      <c r="AK36" s="54">
        <f t="shared" ref="AK36:AK67" si="28">AH36*AI36*AJ36</f>
        <v>1.2141107431185383</v>
      </c>
      <c r="AL36" s="75">
        <f t="shared" ref="AL36:AL67" si="29">AK36/$AK$112</f>
        <v>0.79503935206886278</v>
      </c>
      <c r="AM36" s="68">
        <f t="shared" ref="AM36:AM67" si="30">ROUND(I36/$I$112*$AM$1*AL36,-2)</f>
        <v>700</v>
      </c>
      <c r="AN36" s="41">
        <f t="shared" ref="AN36:AN67" si="31">AM36/I36</f>
        <v>2.4952767974904644E-2</v>
      </c>
      <c r="AO36" s="68">
        <f t="shared" ref="AO36:AO67" si="32">AM36-C36</f>
        <v>-205</v>
      </c>
    </row>
    <row r="37" spans="1:41">
      <c r="A37" t="s">
        <v>42</v>
      </c>
      <c r="B37" s="74" t="s">
        <v>44</v>
      </c>
      <c r="C37">
        <v>92</v>
      </c>
      <c r="D37" s="45">
        <v>2884</v>
      </c>
      <c r="E37" s="45">
        <f t="shared" si="17"/>
        <v>2976</v>
      </c>
      <c r="F37" s="1">
        <f t="shared" si="18"/>
        <v>2.2902093550073435E-3</v>
      </c>
      <c r="G37" s="2">
        <v>12.4</v>
      </c>
      <c r="H37" s="66">
        <f t="shared" si="19"/>
        <v>3239.5967741935483</v>
      </c>
      <c r="I37" s="64">
        <f>VLOOKUP($B37,'Stadtteilprofile 2015'!$A$5:$BQ$103,I$1,FALSE)</f>
        <v>40171</v>
      </c>
      <c r="J37" s="64">
        <f>VLOOKUP($B37,'Stadtteilprofile 2015'!$A$5:$BQ$103,J$1,FALSE)</f>
        <v>6044</v>
      </c>
      <c r="K37" s="64">
        <f>VLOOKUP($B37,'Stadtteilprofile 2015'!$A$5:$BQ$103,K$1,FALSE)</f>
        <v>2814</v>
      </c>
      <c r="L37" s="64">
        <f>VLOOKUP($B37,'Stadtteilprofile 2015'!$A$5:$BQ$103,L$1,FALSE)</f>
        <v>7253</v>
      </c>
      <c r="M37" s="1">
        <f t="shared" si="20"/>
        <v>0.18055313534639417</v>
      </c>
      <c r="N37" s="64">
        <f>VLOOKUP($B37,'Stadtteilprofile 2015'!$A$5:$BQ$103,N$1,FALSE)</f>
        <v>798</v>
      </c>
      <c r="O37" s="1">
        <f>VLOOKUP($B37,'Stadtteilprofile 2015'!$A$5:$BQ$103,O$1,FALSE)/100</f>
        <v>3.2772073921971255E-2</v>
      </c>
      <c r="P37" s="64">
        <f>VLOOKUP($B37,'Stadtteilprofile 2015'!$A$5:$BQ$103,P$1,FALSE)</f>
        <v>1440</v>
      </c>
      <c r="Q37" s="1">
        <f>VLOOKUP($B37,'Stadtteilprofile 2015'!$A$5:$BQ$103,Q$1,FALSE)/100</f>
        <v>3.5846755121854076E-2</v>
      </c>
      <c r="R37" s="61">
        <f>VLOOKUP($B37,'Stadtteilprofile 2015'!$A$5:$BQ$103,R$1,FALSE)</f>
        <v>38497</v>
      </c>
      <c r="S37" s="64">
        <f>VLOOKUP($B37,'Stadtteilprofile 2015'!$A$5:$BQ$103,S$1,FALSE)</f>
        <v>20516</v>
      </c>
      <c r="T37" s="64">
        <f>VLOOKUP($B37,'Stadtteilprofile 2015'!$A$5:$BQ$103,T$1,FALSE)</f>
        <v>7197</v>
      </c>
      <c r="U37" s="64">
        <f>VLOOKUP($B37,'Stadtteilprofile 2015'!$A$5:$BQ$103,U$1,FALSE)</f>
        <v>797</v>
      </c>
      <c r="V37" s="1">
        <f t="shared" si="21"/>
        <v>3.8847728602066679E-2</v>
      </c>
      <c r="W37" s="64">
        <f>VLOOKUP($B37,'Stadtteilprofile 2015'!$A$5:$BQ$103,W$1,FALSE)</f>
        <v>532</v>
      </c>
      <c r="X37" s="64">
        <f>VLOOKUP($B37,'Stadtteilprofile 2015'!$A$5:$BQ$103,X$1,FALSE)</f>
        <v>18</v>
      </c>
      <c r="Y37" s="64">
        <f t="shared" si="22"/>
        <v>335.77777777777777</v>
      </c>
      <c r="Z37" s="64">
        <f>VLOOKUP($B37,'Stadtteilprofile 2015'!$A$5:$BQ$103,Z$1,FALSE)</f>
        <v>5</v>
      </c>
      <c r="AA37" s="64">
        <f t="shared" si="23"/>
        <v>1208.8</v>
      </c>
      <c r="AB37" s="64">
        <v>4372</v>
      </c>
      <c r="AC37" s="64">
        <f>VLOOKUP($B37,'Stadtteilprofile 2015'!$A$5:$BQ$103,AC$1,FALSE)</f>
        <v>89</v>
      </c>
      <c r="AD37" s="67">
        <f t="shared" si="24"/>
        <v>451.35955056179773</v>
      </c>
      <c r="AE37" s="1">
        <v>0.63800000000000001</v>
      </c>
      <c r="AF37" s="43" t="s">
        <v>257</v>
      </c>
      <c r="AG37" s="43" t="s">
        <v>269</v>
      </c>
      <c r="AH37" s="42">
        <f t="shared" si="25"/>
        <v>3.0868039132707681</v>
      </c>
      <c r="AI37" s="44">
        <f t="shared" si="26"/>
        <v>0.92959147960905797</v>
      </c>
      <c r="AJ37" s="42">
        <f t="shared" si="27"/>
        <v>1</v>
      </c>
      <c r="AK37" s="54">
        <f t="shared" si="28"/>
        <v>2.8694666170004037</v>
      </c>
      <c r="AL37" s="75">
        <f t="shared" si="29"/>
        <v>1.8790204212372221</v>
      </c>
      <c r="AM37" s="68">
        <f t="shared" si="30"/>
        <v>2300</v>
      </c>
      <c r="AN37" s="41">
        <f t="shared" si="31"/>
        <v>5.7255233875183588E-2</v>
      </c>
      <c r="AO37" s="68">
        <f t="shared" si="32"/>
        <v>2208</v>
      </c>
    </row>
    <row r="38" spans="1:41">
      <c r="A38" t="s">
        <v>42</v>
      </c>
      <c r="B38" s="74" t="s">
        <v>50</v>
      </c>
      <c r="C38">
        <v>0</v>
      </c>
      <c r="D38" s="45">
        <v>0</v>
      </c>
      <c r="E38" s="45">
        <f t="shared" si="17"/>
        <v>0</v>
      </c>
      <c r="F38" s="1">
        <f t="shared" si="18"/>
        <v>0</v>
      </c>
      <c r="G38" s="2">
        <v>3</v>
      </c>
      <c r="H38" s="66">
        <f t="shared" si="19"/>
        <v>5400</v>
      </c>
      <c r="I38" s="64">
        <f>VLOOKUP($B38,'Stadtteilprofile 2015'!$A$5:$BQ$103,I$1,FALSE)</f>
        <v>16200</v>
      </c>
      <c r="J38" s="64">
        <f>VLOOKUP($B38,'Stadtteilprofile 2015'!$A$5:$BQ$103,J$1,FALSE)</f>
        <v>2204</v>
      </c>
      <c r="K38" s="64">
        <f>VLOOKUP($B38,'Stadtteilprofile 2015'!$A$5:$BQ$103,K$1,FALSE)</f>
        <v>2624</v>
      </c>
      <c r="L38" s="64">
        <f>VLOOKUP($B38,'Stadtteilprofile 2015'!$A$5:$BQ$103,L$1,FALSE)</f>
        <v>4634</v>
      </c>
      <c r="M38" s="1">
        <f t="shared" si="20"/>
        <v>0.28604938271604941</v>
      </c>
      <c r="N38" s="64">
        <f>VLOOKUP($B38,'Stadtteilprofile 2015'!$A$5:$BQ$103,N$1,FALSE)</f>
        <v>366</v>
      </c>
      <c r="O38" s="1">
        <f>VLOOKUP($B38,'Stadtteilprofile 2015'!$A$5:$BQ$103,O$1,FALSE)/100</f>
        <v>3.1030097498940229E-2</v>
      </c>
      <c r="P38" s="64">
        <f>VLOOKUP($B38,'Stadtteilprofile 2015'!$A$5:$BQ$103,P$1,FALSE)</f>
        <v>497</v>
      </c>
      <c r="Q38" s="1">
        <f>VLOOKUP($B38,'Stadtteilprofile 2015'!$A$5:$BQ$103,Q$1,FALSE)/100</f>
        <v>3.0679012345679012E-2</v>
      </c>
      <c r="R38" s="61">
        <f>VLOOKUP($B38,'Stadtteilprofile 2015'!$A$5:$BQ$103,R$1,FALSE)</f>
        <v>63460</v>
      </c>
      <c r="S38" s="64">
        <f>VLOOKUP($B38,'Stadtteilprofile 2015'!$A$5:$BQ$103,S$1,FALSE)</f>
        <v>9760</v>
      </c>
      <c r="T38" s="64">
        <f>VLOOKUP($B38,'Stadtteilprofile 2015'!$A$5:$BQ$103,T$1,FALSE)</f>
        <v>323</v>
      </c>
      <c r="U38" s="64">
        <f>VLOOKUP($B38,'Stadtteilprofile 2015'!$A$5:$BQ$103,U$1,FALSE)</f>
        <v>79</v>
      </c>
      <c r="V38" s="1">
        <f t="shared" si="21"/>
        <v>8.0942622950819672E-3</v>
      </c>
      <c r="W38" s="64">
        <f>VLOOKUP($B38,'Stadtteilprofile 2015'!$A$5:$BQ$103,W$1,FALSE)</f>
        <v>24</v>
      </c>
      <c r="X38" s="64">
        <f>VLOOKUP($B38,'Stadtteilprofile 2015'!$A$5:$BQ$103,X$1,FALSE)</f>
        <v>16</v>
      </c>
      <c r="Y38" s="64">
        <f t="shared" si="22"/>
        <v>137.75</v>
      </c>
      <c r="Z38" s="64">
        <f>VLOOKUP($B38,'Stadtteilprofile 2015'!$A$5:$BQ$103,Z$1,FALSE)</f>
        <v>2</v>
      </c>
      <c r="AA38" s="64">
        <f t="shared" si="23"/>
        <v>1102</v>
      </c>
      <c r="AB38" s="64">
        <v>1560</v>
      </c>
      <c r="AC38" s="64">
        <f>VLOOKUP($B38,'Stadtteilprofile 2015'!$A$5:$BQ$103,AC$1,FALSE)</f>
        <v>132</v>
      </c>
      <c r="AD38" s="67">
        <f t="shared" si="24"/>
        <v>122.72727272727273</v>
      </c>
      <c r="AE38" s="1">
        <v>0.69799999999999995</v>
      </c>
      <c r="AF38" s="43" t="s">
        <v>257</v>
      </c>
      <c r="AG38" s="43" t="s">
        <v>275</v>
      </c>
      <c r="AH38" s="42">
        <f t="shared" si="25"/>
        <v>1.8518518518518512</v>
      </c>
      <c r="AI38" s="44">
        <f t="shared" si="26"/>
        <v>0.93958317710714823</v>
      </c>
      <c r="AJ38" s="42">
        <f t="shared" si="27"/>
        <v>1</v>
      </c>
      <c r="AK38" s="54">
        <f t="shared" si="28"/>
        <v>1.7399688464947183</v>
      </c>
      <c r="AL38" s="75">
        <f t="shared" si="29"/>
        <v>1.1393884060229473</v>
      </c>
      <c r="AM38" s="68">
        <f t="shared" si="30"/>
        <v>600</v>
      </c>
      <c r="AN38" s="41">
        <f t="shared" si="31"/>
        <v>3.7037037037037035E-2</v>
      </c>
      <c r="AO38" s="68">
        <f t="shared" si="32"/>
        <v>600</v>
      </c>
    </row>
    <row r="39" spans="1:41">
      <c r="A39" t="s">
        <v>42</v>
      </c>
      <c r="B39" s="74" t="s">
        <v>43</v>
      </c>
      <c r="C39">
        <v>641</v>
      </c>
      <c r="D39" s="45">
        <v>888</v>
      </c>
      <c r="E39" s="45">
        <f t="shared" si="17"/>
        <v>1529</v>
      </c>
      <c r="F39" s="1">
        <f t="shared" si="18"/>
        <v>2.2640576434020909E-2</v>
      </c>
      <c r="G39" s="2">
        <v>9</v>
      </c>
      <c r="H39" s="66">
        <f t="shared" si="19"/>
        <v>3145.7777777777778</v>
      </c>
      <c r="I39" s="64">
        <f>VLOOKUP($B39,'Stadtteilprofile 2015'!$A$5:$BQ$103,I$1,FALSE)</f>
        <v>28312</v>
      </c>
      <c r="J39" s="64">
        <f>VLOOKUP($B39,'Stadtteilprofile 2015'!$A$5:$BQ$103,J$1,FALSE)</f>
        <v>5153</v>
      </c>
      <c r="K39" s="64">
        <f>VLOOKUP($B39,'Stadtteilprofile 2015'!$A$5:$BQ$103,K$1,FALSE)</f>
        <v>3145</v>
      </c>
      <c r="L39" s="64">
        <f>VLOOKUP($B39,'Stadtteilprofile 2015'!$A$5:$BQ$103,L$1,FALSE)</f>
        <v>7794</v>
      </c>
      <c r="M39" s="1">
        <f t="shared" si="20"/>
        <v>0.27528962983893757</v>
      </c>
      <c r="N39" s="64">
        <f>VLOOKUP($B39,'Stadtteilprofile 2015'!$A$5:$BQ$103,N$1,FALSE)</f>
        <v>903</v>
      </c>
      <c r="O39" s="1">
        <f>VLOOKUP($B39,'Stadtteilprofile 2015'!$A$5:$BQ$103,O$1,FALSE)/100</f>
        <v>4.911078479360418E-2</v>
      </c>
      <c r="P39" s="64">
        <f>VLOOKUP($B39,'Stadtteilprofile 2015'!$A$5:$BQ$103,P$1,FALSE)</f>
        <v>2520</v>
      </c>
      <c r="Q39" s="1">
        <f>VLOOKUP($B39,'Stadtteilprofile 2015'!$A$5:$BQ$103,Q$1,FALSE)/100</f>
        <v>8.9008194405199206E-2</v>
      </c>
      <c r="R39" s="61">
        <f>VLOOKUP($B39,'Stadtteilprofile 2015'!$A$5:$BQ$103,R$1,FALSE)</f>
        <v>35223</v>
      </c>
      <c r="S39" s="64">
        <f>VLOOKUP($B39,'Stadtteilprofile 2015'!$A$5:$BQ$103,S$1,FALSE)</f>
        <v>12991</v>
      </c>
      <c r="T39" s="64">
        <f>VLOOKUP($B39,'Stadtteilprofile 2015'!$A$5:$BQ$103,T$1,FALSE)</f>
        <v>5193</v>
      </c>
      <c r="U39" s="64">
        <f>VLOOKUP($B39,'Stadtteilprofile 2015'!$A$5:$BQ$103,U$1,FALSE)</f>
        <v>1758</v>
      </c>
      <c r="V39" s="1">
        <f t="shared" si="21"/>
        <v>0.13532445539219459</v>
      </c>
      <c r="W39" s="64">
        <f>VLOOKUP($B39,'Stadtteilprofile 2015'!$A$5:$BQ$103,W$1,FALSE)</f>
        <v>208</v>
      </c>
      <c r="X39" s="64">
        <f>VLOOKUP($B39,'Stadtteilprofile 2015'!$A$5:$BQ$103,X$1,FALSE)</f>
        <v>23</v>
      </c>
      <c r="Y39" s="64">
        <f t="shared" si="22"/>
        <v>224.04347826086956</v>
      </c>
      <c r="Z39" s="64">
        <f>VLOOKUP($B39,'Stadtteilprofile 2015'!$A$5:$BQ$103,Z$1,FALSE)</f>
        <v>4</v>
      </c>
      <c r="AA39" s="64">
        <f t="shared" si="23"/>
        <v>1288.25</v>
      </c>
      <c r="AB39" s="64">
        <v>2604</v>
      </c>
      <c r="AC39" s="64">
        <f>VLOOKUP($B39,'Stadtteilprofile 2015'!$A$5:$BQ$103,AC$1,FALSE)</f>
        <v>42</v>
      </c>
      <c r="AD39" s="67">
        <f t="shared" si="24"/>
        <v>674.09523809523807</v>
      </c>
      <c r="AE39" s="1">
        <v>0.49700000000000005</v>
      </c>
      <c r="AF39" s="43"/>
      <c r="AG39" s="43"/>
      <c r="AH39" s="42">
        <f t="shared" si="25"/>
        <v>3.178864085899971</v>
      </c>
      <c r="AI39" s="44">
        <f t="shared" si="26"/>
        <v>0.82990606986087523</v>
      </c>
      <c r="AJ39" s="42">
        <f t="shared" si="27"/>
        <v>0.7</v>
      </c>
      <c r="AK39" s="54">
        <f t="shared" si="28"/>
        <v>1.8467110201057899</v>
      </c>
      <c r="AL39" s="75">
        <f t="shared" si="29"/>
        <v>1.2092866661505104</v>
      </c>
      <c r="AM39" s="68">
        <f t="shared" si="30"/>
        <v>1000</v>
      </c>
      <c r="AN39" s="41">
        <f t="shared" si="31"/>
        <v>3.5320712065555239E-2</v>
      </c>
      <c r="AO39" s="68">
        <f t="shared" si="32"/>
        <v>359</v>
      </c>
    </row>
    <row r="40" spans="1:41">
      <c r="A40" t="s">
        <v>42</v>
      </c>
      <c r="B40" s="74" t="s">
        <v>46</v>
      </c>
      <c r="C40">
        <v>561</v>
      </c>
      <c r="D40" s="45">
        <v>1062</v>
      </c>
      <c r="E40" s="45">
        <f t="shared" si="17"/>
        <v>1623</v>
      </c>
      <c r="F40" s="1">
        <f t="shared" si="18"/>
        <v>2.3300245047140424E-2</v>
      </c>
      <c r="G40" s="2">
        <v>5.8</v>
      </c>
      <c r="H40" s="66">
        <f t="shared" si="19"/>
        <v>4151.2068965517246</v>
      </c>
      <c r="I40" s="64">
        <f>VLOOKUP($B40,'Stadtteilprofile 2015'!$A$5:$BQ$103,I$1,FALSE)</f>
        <v>24077</v>
      </c>
      <c r="J40" s="64">
        <f>VLOOKUP($B40,'Stadtteilprofile 2015'!$A$5:$BQ$103,J$1,FALSE)</f>
        <v>3185</v>
      </c>
      <c r="K40" s="64">
        <f>VLOOKUP($B40,'Stadtteilprofile 2015'!$A$5:$BQ$103,K$1,FALSE)</f>
        <v>3585</v>
      </c>
      <c r="L40" s="64">
        <f>VLOOKUP($B40,'Stadtteilprofile 2015'!$A$5:$BQ$103,L$1,FALSE)</f>
        <v>7144</v>
      </c>
      <c r="M40" s="1">
        <f t="shared" si="20"/>
        <v>0.29671470698176683</v>
      </c>
      <c r="N40" s="64">
        <f>VLOOKUP($B40,'Stadtteilprofile 2015'!$A$5:$BQ$103,N$1,FALSE)</f>
        <v>924</v>
      </c>
      <c r="O40" s="1">
        <f>VLOOKUP($B40,'Stadtteilprofile 2015'!$A$5:$BQ$103,O$1,FALSE)/100</f>
        <v>5.6204379562043799E-2</v>
      </c>
      <c r="P40" s="64">
        <f>VLOOKUP($B40,'Stadtteilprofile 2015'!$A$5:$BQ$103,P$1,FALSE)</f>
        <v>1876</v>
      </c>
      <c r="Q40" s="1">
        <f>VLOOKUP($B40,'Stadtteilprofile 2015'!$A$5:$BQ$103,Q$1,FALSE)/100</f>
        <v>7.7916683972255679E-2</v>
      </c>
      <c r="R40" s="61">
        <f>VLOOKUP($B40,'Stadtteilprofile 2015'!$A$5:$BQ$103,R$1,FALSE)</f>
        <v>30114</v>
      </c>
      <c r="S40" s="64">
        <f>VLOOKUP($B40,'Stadtteilprofile 2015'!$A$5:$BQ$103,S$1,FALSE)</f>
        <v>13382</v>
      </c>
      <c r="T40" s="64">
        <f>VLOOKUP($B40,'Stadtteilprofile 2015'!$A$5:$BQ$103,T$1,FALSE)</f>
        <v>1666</v>
      </c>
      <c r="U40" s="64">
        <f>VLOOKUP($B40,'Stadtteilprofile 2015'!$A$5:$BQ$103,U$1,FALSE)</f>
        <v>150</v>
      </c>
      <c r="V40" s="1">
        <f t="shared" si="21"/>
        <v>1.1209086833059333E-2</v>
      </c>
      <c r="W40" s="64">
        <f>VLOOKUP($B40,'Stadtteilprofile 2015'!$A$5:$BQ$103,W$1,FALSE)</f>
        <v>64</v>
      </c>
      <c r="X40" s="64">
        <f>VLOOKUP($B40,'Stadtteilprofile 2015'!$A$5:$BQ$103,X$1,FALSE)</f>
        <v>11</v>
      </c>
      <c r="Y40" s="64">
        <f t="shared" si="22"/>
        <v>289.54545454545456</v>
      </c>
      <c r="Z40" s="64">
        <f>VLOOKUP($B40,'Stadtteilprofile 2015'!$A$5:$BQ$103,Z$1,FALSE)</f>
        <v>3</v>
      </c>
      <c r="AA40" s="64">
        <f t="shared" si="23"/>
        <v>1061.6666666666667</v>
      </c>
      <c r="AB40" s="64">
        <v>2173</v>
      </c>
      <c r="AC40" s="64">
        <f>VLOOKUP($B40,'Stadtteilprofile 2015'!$A$5:$BQ$103,AC$1,FALSE)</f>
        <v>37</v>
      </c>
      <c r="AD40" s="67">
        <f t="shared" si="24"/>
        <v>650.72972972972968</v>
      </c>
      <c r="AE40" s="1">
        <v>0.44500000000000001</v>
      </c>
      <c r="AF40" s="43" t="s">
        <v>257</v>
      </c>
      <c r="AG40" s="43" t="s">
        <v>270</v>
      </c>
      <c r="AH40" s="42">
        <f t="shared" si="25"/>
        <v>2.4089379906134485</v>
      </c>
      <c r="AI40" s="44">
        <f t="shared" si="26"/>
        <v>0.850237641696721</v>
      </c>
      <c r="AJ40" s="42">
        <f t="shared" si="27"/>
        <v>0.89999999999999991</v>
      </c>
      <c r="AK40" s="54">
        <f t="shared" si="28"/>
        <v>1.8433527805195347</v>
      </c>
      <c r="AL40" s="75">
        <f t="shared" si="29"/>
        <v>1.2070875812318722</v>
      </c>
      <c r="AM40" s="68">
        <f t="shared" si="30"/>
        <v>900</v>
      </c>
      <c r="AN40" s="41">
        <f t="shared" si="31"/>
        <v>3.7380072268139719E-2</v>
      </c>
      <c r="AO40" s="68">
        <f t="shared" si="32"/>
        <v>339</v>
      </c>
    </row>
    <row r="41" spans="1:41">
      <c r="A41" t="s">
        <v>104</v>
      </c>
      <c r="B41" s="72" t="s">
        <v>24</v>
      </c>
      <c r="C41">
        <v>1374</v>
      </c>
      <c r="D41" s="45">
        <v>300</v>
      </c>
      <c r="E41" s="45">
        <f t="shared" si="17"/>
        <v>1674</v>
      </c>
      <c r="F41" s="1">
        <f t="shared" si="18"/>
        <v>0.96218487394957986</v>
      </c>
      <c r="G41" s="2">
        <v>6.1</v>
      </c>
      <c r="H41" s="66">
        <f t="shared" si="19"/>
        <v>234.09836065573771</v>
      </c>
      <c r="I41" s="64">
        <f>VLOOKUP($B41,'Stadtteilprofile 2015'!$A$5:$BQ$103,I$1,FALSE)</f>
        <v>1428</v>
      </c>
      <c r="J41" s="64">
        <f>VLOOKUP($B41,'Stadtteilprofile 2015'!$A$5:$BQ$103,J$1,FALSE)</f>
        <v>376</v>
      </c>
      <c r="K41" s="64">
        <f>VLOOKUP($B41,'Stadtteilprofile 2015'!$A$5:$BQ$103,K$1,FALSE)</f>
        <v>928</v>
      </c>
      <c r="L41" s="64">
        <f>VLOOKUP($B41,'Stadtteilprofile 2015'!$A$5:$BQ$103,L$1,FALSE)</f>
        <v>1063</v>
      </c>
      <c r="M41" s="1">
        <f t="shared" si="20"/>
        <v>0.74439775910364148</v>
      </c>
      <c r="N41" s="64">
        <f>VLOOKUP($B41,'Stadtteilprofile 2015'!$A$5:$BQ$103,N$1,FALSE)</f>
        <v>129</v>
      </c>
      <c r="O41" s="1">
        <f>VLOOKUP($B41,'Stadtteilprofile 2015'!$A$5:$BQ$103,O$1,FALSE)/100</f>
        <v>0.12977867203219318</v>
      </c>
      <c r="P41" s="64">
        <f>VLOOKUP($B41,'Stadtteilprofile 2015'!$A$5:$BQ$103,P$1,FALSE)</f>
        <v>372</v>
      </c>
      <c r="Q41" s="1">
        <f>VLOOKUP($B41,'Stadtteilprofile 2015'!$A$5:$BQ$103,Q$1,FALSE)/100</f>
        <v>0.26050420168067229</v>
      </c>
      <c r="R41" s="61">
        <f>VLOOKUP($B41,'Stadtteilprofile 2015'!$A$5:$BQ$103,R$1,FALSE)</f>
        <v>25240</v>
      </c>
      <c r="S41" s="64">
        <f>VLOOKUP($B41,'Stadtteilprofile 2015'!$A$5:$BQ$103,S$1,FALSE)</f>
        <v>284</v>
      </c>
      <c r="T41" s="64">
        <f>VLOOKUP($B41,'Stadtteilprofile 2015'!$A$5:$BQ$103,T$1,FALSE)</f>
        <v>72</v>
      </c>
      <c r="U41" s="64">
        <f>VLOOKUP($B41,'Stadtteilprofile 2015'!$A$5:$BQ$103,U$1,FALSE)</f>
        <v>0</v>
      </c>
      <c r="V41" s="1">
        <f t="shared" si="21"/>
        <v>0</v>
      </c>
      <c r="W41" s="64">
        <f>VLOOKUP($B41,'Stadtteilprofile 2015'!$A$5:$BQ$103,W$1,FALSE)</f>
        <v>0</v>
      </c>
      <c r="X41" s="64">
        <f>VLOOKUP($B41,'Stadtteilprofile 2015'!$A$5:$BQ$103,X$1,FALSE)</f>
        <v>1</v>
      </c>
      <c r="Y41" s="64">
        <f t="shared" si="22"/>
        <v>376</v>
      </c>
      <c r="Z41" s="64">
        <f>VLOOKUP($B41,'Stadtteilprofile 2015'!$A$5:$BQ$103,Z$1,FALSE)</f>
        <v>0</v>
      </c>
      <c r="AA41" s="64">
        <f t="shared" si="23"/>
        <v>9999</v>
      </c>
      <c r="AB41" s="64"/>
      <c r="AC41" s="64">
        <f>VLOOKUP($B41,'Stadtteilprofile 2015'!$A$5:$BQ$103,AC$1,FALSE)</f>
        <v>0</v>
      </c>
      <c r="AD41" s="67">
        <f t="shared" si="24"/>
        <v>3333</v>
      </c>
      <c r="AE41" s="1">
        <v>0.54400000000000004</v>
      </c>
      <c r="AF41" s="43"/>
      <c r="AG41" s="43"/>
      <c r="AH41" s="42">
        <f t="shared" si="25"/>
        <v>3.7272101315669053</v>
      </c>
      <c r="AI41" s="44">
        <f t="shared" si="26"/>
        <v>0.54685403573193991</v>
      </c>
      <c r="AJ41" s="42">
        <f t="shared" si="27"/>
        <v>0.5</v>
      </c>
      <c r="AK41" s="54">
        <f t="shared" si="28"/>
        <v>1.0191199512341684</v>
      </c>
      <c r="AL41" s="75">
        <f t="shared" si="29"/>
        <v>0.66735301561412619</v>
      </c>
      <c r="AM41" s="68">
        <f t="shared" si="30"/>
        <v>0</v>
      </c>
      <c r="AN41" s="41">
        <f t="shared" si="31"/>
        <v>0</v>
      </c>
      <c r="AO41" s="68">
        <f t="shared" si="32"/>
        <v>-1374</v>
      </c>
    </row>
    <row r="42" spans="1:41">
      <c r="A42" t="s">
        <v>104</v>
      </c>
      <c r="B42" s="72" t="s">
        <v>25</v>
      </c>
      <c r="C42">
        <v>4530</v>
      </c>
      <c r="D42" s="45">
        <v>0</v>
      </c>
      <c r="E42" s="45">
        <f t="shared" si="17"/>
        <v>4530</v>
      </c>
      <c r="F42" s="1">
        <f t="shared" si="18"/>
        <v>6.4894135174626819E-2</v>
      </c>
      <c r="G42" s="2">
        <v>17</v>
      </c>
      <c r="H42" s="66">
        <f t="shared" si="19"/>
        <v>4106.2352941176468</v>
      </c>
      <c r="I42" s="64">
        <f>VLOOKUP($B42,'Stadtteilprofile 2015'!$A$5:$BQ$103,I$1,FALSE)</f>
        <v>69806</v>
      </c>
      <c r="J42" s="64">
        <f>VLOOKUP($B42,'Stadtteilprofile 2015'!$A$5:$BQ$103,J$1,FALSE)</f>
        <v>13493</v>
      </c>
      <c r="K42" s="64">
        <f>VLOOKUP($B42,'Stadtteilprofile 2015'!$A$5:$BQ$103,K$1,FALSE)</f>
        <v>16570</v>
      </c>
      <c r="L42" s="64">
        <f>VLOOKUP($B42,'Stadtteilprofile 2015'!$A$5:$BQ$103,L$1,FALSE)</f>
        <v>37655</v>
      </c>
      <c r="M42" s="1">
        <f t="shared" si="20"/>
        <v>0.53942354525398961</v>
      </c>
      <c r="N42" s="64">
        <f>VLOOKUP($B42,'Stadtteilprofile 2015'!$A$5:$BQ$103,N$1,FALSE)</f>
        <v>4473</v>
      </c>
      <c r="O42" s="1">
        <f>VLOOKUP($B42,'Stadtteilprofile 2015'!$A$5:$BQ$103,O$1,FALSE)/100</f>
        <v>9.6784663320062303E-2</v>
      </c>
      <c r="P42" s="64">
        <f>VLOOKUP($B42,'Stadtteilprofile 2015'!$A$5:$BQ$103,P$1,FALSE)</f>
        <v>15471</v>
      </c>
      <c r="Q42" s="1">
        <f>VLOOKUP($B42,'Stadtteilprofile 2015'!$A$5:$BQ$103,Q$1,FALSE)/100</f>
        <v>0.22162851330831163</v>
      </c>
      <c r="R42" s="61">
        <f>VLOOKUP($B42,'Stadtteilprofile 2015'!$A$5:$BQ$103,R$1,FALSE)</f>
        <v>21705</v>
      </c>
      <c r="S42" s="64">
        <f>VLOOKUP($B42,'Stadtteilprofile 2015'!$A$5:$BQ$103,S$1,FALSE)</f>
        <v>31324</v>
      </c>
      <c r="T42" s="64">
        <f>VLOOKUP($B42,'Stadtteilprofile 2015'!$A$5:$BQ$103,T$1,FALSE)</f>
        <v>6110</v>
      </c>
      <c r="U42" s="64">
        <f>VLOOKUP($B42,'Stadtteilprofile 2015'!$A$5:$BQ$103,U$1,FALSE)</f>
        <v>8648</v>
      </c>
      <c r="V42" s="1">
        <f t="shared" si="21"/>
        <v>0.27608223726216319</v>
      </c>
      <c r="W42" s="64">
        <f>VLOOKUP($B42,'Stadtteilprofile 2015'!$A$5:$BQ$103,W$1,FALSE)</f>
        <v>1830</v>
      </c>
      <c r="X42" s="64">
        <f>VLOOKUP($B42,'Stadtteilprofile 2015'!$A$5:$BQ$103,X$1,FALSE)</f>
        <v>25</v>
      </c>
      <c r="Y42" s="64">
        <f t="shared" si="22"/>
        <v>539.72</v>
      </c>
      <c r="Z42" s="64">
        <f>VLOOKUP($B42,'Stadtteilprofile 2015'!$A$5:$BQ$103,Z$1,FALSE)</f>
        <v>10</v>
      </c>
      <c r="AA42" s="64">
        <f t="shared" si="23"/>
        <v>1349.3</v>
      </c>
      <c r="AB42" s="64">
        <v>5107</v>
      </c>
      <c r="AC42" s="64">
        <f>VLOOKUP($B42,'Stadtteilprofile 2015'!$A$5:$BQ$103,AC$1,FALSE)</f>
        <v>95</v>
      </c>
      <c r="AD42" s="67">
        <f t="shared" si="24"/>
        <v>734.8</v>
      </c>
      <c r="AE42" s="1">
        <v>0.53500000000000003</v>
      </c>
      <c r="AF42" s="43" t="s">
        <v>257</v>
      </c>
      <c r="AG42" s="43" t="s">
        <v>264</v>
      </c>
      <c r="AH42" s="42">
        <f t="shared" si="25"/>
        <v>2.4353207460676738</v>
      </c>
      <c r="AI42" s="44">
        <f t="shared" si="26"/>
        <v>0.60586217129462927</v>
      </c>
      <c r="AJ42" s="42">
        <f t="shared" si="27"/>
        <v>0.8</v>
      </c>
      <c r="AK42" s="54">
        <f t="shared" si="28"/>
        <v>1.1803749720091339</v>
      </c>
      <c r="AL42" s="75">
        <f t="shared" si="29"/>
        <v>0.77294806776355152</v>
      </c>
      <c r="AM42" s="68">
        <f t="shared" si="30"/>
        <v>1600</v>
      </c>
      <c r="AN42" s="41">
        <f t="shared" si="31"/>
        <v>2.2920665845342806E-2</v>
      </c>
      <c r="AO42" s="68">
        <f t="shared" si="32"/>
        <v>-2930</v>
      </c>
    </row>
    <row r="43" spans="1:41">
      <c r="A43" t="s">
        <v>104</v>
      </c>
      <c r="B43" s="72" t="s">
        <v>27</v>
      </c>
      <c r="C43">
        <v>157</v>
      </c>
      <c r="D43" s="45">
        <v>280</v>
      </c>
      <c r="E43" s="45">
        <f t="shared" si="17"/>
        <v>437</v>
      </c>
      <c r="F43" s="1">
        <f t="shared" si="18"/>
        <v>2.3180274619813968E-2</v>
      </c>
      <c r="G43" s="2">
        <v>0.8</v>
      </c>
      <c r="H43" s="66">
        <f t="shared" si="19"/>
        <v>8466.25</v>
      </c>
      <c r="I43" s="64">
        <f>VLOOKUP($B43,'Stadtteilprofile 2015'!$A$5:$BQ$103,I$1,FALSE)</f>
        <v>6773</v>
      </c>
      <c r="J43" s="64">
        <f>VLOOKUP($B43,'Stadtteilprofile 2015'!$A$5:$BQ$103,J$1,FALSE)</f>
        <v>647</v>
      </c>
      <c r="K43" s="64">
        <f>VLOOKUP($B43,'Stadtteilprofile 2015'!$A$5:$BQ$103,K$1,FALSE)</f>
        <v>1501</v>
      </c>
      <c r="L43" s="64">
        <f>VLOOKUP($B43,'Stadtteilprofile 2015'!$A$5:$BQ$103,L$1,FALSE)</f>
        <v>2563</v>
      </c>
      <c r="M43" s="1">
        <f t="shared" si="20"/>
        <v>0.37841429204193122</v>
      </c>
      <c r="N43" s="64">
        <f>VLOOKUP($B43,'Stadtteilprofile 2015'!$A$5:$BQ$103,N$1,FALSE)</f>
        <v>296</v>
      </c>
      <c r="O43" s="1">
        <f>VLOOKUP($B43,'Stadtteilprofile 2015'!$A$5:$BQ$103,O$1,FALSE)/100</f>
        <v>5.6704980842911874E-2</v>
      </c>
      <c r="P43" s="64">
        <f>VLOOKUP($B43,'Stadtteilprofile 2015'!$A$5:$BQ$103,P$1,FALSE)</f>
        <v>583</v>
      </c>
      <c r="Q43" s="1">
        <f>VLOOKUP($B43,'Stadtteilprofile 2015'!$A$5:$BQ$103,Q$1,FALSE)/100</f>
        <v>8.6077070721984353E-2</v>
      </c>
      <c r="R43" s="61">
        <f>VLOOKUP($B43,'Stadtteilprofile 2015'!$A$5:$BQ$103,R$1,FALSE)</f>
        <v>23026</v>
      </c>
      <c r="S43" s="64">
        <f>VLOOKUP($B43,'Stadtteilprofile 2015'!$A$5:$BQ$103,S$1,FALSE)</f>
        <v>3993</v>
      </c>
      <c r="T43" s="64">
        <f>VLOOKUP($B43,'Stadtteilprofile 2015'!$A$5:$BQ$103,T$1,FALSE)</f>
        <v>35</v>
      </c>
      <c r="U43" s="64">
        <f>VLOOKUP($B43,'Stadtteilprofile 2015'!$A$5:$BQ$103,U$1,FALSE)</f>
        <v>261</v>
      </c>
      <c r="V43" s="1">
        <f t="shared" si="21"/>
        <v>6.5364387678437261E-2</v>
      </c>
      <c r="W43" s="64">
        <f>VLOOKUP($B43,'Stadtteilprofile 2015'!$A$5:$BQ$103,W$1,FALSE)</f>
        <v>165</v>
      </c>
      <c r="X43" s="64">
        <f>VLOOKUP($B43,'Stadtteilprofile 2015'!$A$5:$BQ$103,X$1,FALSE)</f>
        <v>4</v>
      </c>
      <c r="Y43" s="64">
        <f t="shared" si="22"/>
        <v>161.75</v>
      </c>
      <c r="Z43" s="64">
        <f>VLOOKUP($B43,'Stadtteilprofile 2015'!$A$5:$BQ$103,Z$1,FALSE)</f>
        <v>0</v>
      </c>
      <c r="AA43" s="64">
        <f t="shared" si="23"/>
        <v>9999</v>
      </c>
      <c r="AB43" s="64">
        <v>936</v>
      </c>
      <c r="AC43" s="64">
        <f>VLOOKUP($B43,'Stadtteilprofile 2015'!$A$5:$BQ$103,AC$1,FALSE)</f>
        <v>5</v>
      </c>
      <c r="AD43" s="67">
        <f t="shared" si="24"/>
        <v>1354.6</v>
      </c>
      <c r="AE43" s="1">
        <v>0.56299999999999994</v>
      </c>
      <c r="AF43" s="43" t="s">
        <v>257</v>
      </c>
      <c r="AG43" s="43"/>
      <c r="AH43" s="42">
        <f t="shared" si="25"/>
        <v>1.1811604901816035</v>
      </c>
      <c r="AI43" s="44">
        <f t="shared" si="26"/>
        <v>0.83525512066010876</v>
      </c>
      <c r="AJ43" s="42">
        <f t="shared" si="27"/>
        <v>0.70000000000000007</v>
      </c>
      <c r="AK43" s="54">
        <f t="shared" si="28"/>
        <v>0.69059924342191203</v>
      </c>
      <c r="AL43" s="75">
        <f t="shared" si="29"/>
        <v>0.45222693081449616</v>
      </c>
      <c r="AM43" s="68">
        <f t="shared" si="30"/>
        <v>100</v>
      </c>
      <c r="AN43" s="41">
        <f t="shared" si="31"/>
        <v>1.4764506127270044E-2</v>
      </c>
      <c r="AO43" s="68">
        <f t="shared" si="32"/>
        <v>-57</v>
      </c>
    </row>
    <row r="44" spans="1:41">
      <c r="A44" t="s">
        <v>104</v>
      </c>
      <c r="B44" s="72" t="s">
        <v>90</v>
      </c>
      <c r="C44">
        <v>1000</v>
      </c>
      <c r="D44" s="45">
        <v>0</v>
      </c>
      <c r="E44" s="45">
        <f t="shared" si="17"/>
        <v>1000</v>
      </c>
      <c r="F44" s="1">
        <f t="shared" si="18"/>
        <v>0.47778308647873863</v>
      </c>
      <c r="G44" s="2">
        <v>2.2000000000000002</v>
      </c>
      <c r="H44" s="66">
        <f t="shared" si="19"/>
        <v>951.36363636363626</v>
      </c>
      <c r="I44" s="64">
        <f>VLOOKUP($B44,'Stadtteilprofile 2015'!$A$5:$BQ$103,I$1,FALSE)</f>
        <v>2093</v>
      </c>
      <c r="J44" s="64">
        <f>VLOOKUP($B44,'Stadtteilprofile 2015'!$A$5:$BQ$103,J$1,FALSE)</f>
        <v>291</v>
      </c>
      <c r="K44" s="64">
        <f>VLOOKUP($B44,'Stadtteilprofile 2015'!$A$5:$BQ$103,K$1,FALSE)</f>
        <v>403</v>
      </c>
      <c r="L44" s="64">
        <f>VLOOKUP($B44,'Stadtteilprofile 2015'!$A$5:$BQ$103,L$1,FALSE)</f>
        <v>687</v>
      </c>
      <c r="M44" s="1">
        <f t="shared" si="20"/>
        <v>0.32823698041089344</v>
      </c>
      <c r="N44" s="64">
        <f>VLOOKUP($B44,'Stadtteilprofile 2015'!$A$5:$BQ$103,N$1,FALSE)</f>
        <v>21</v>
      </c>
      <c r="O44" s="1">
        <f>VLOOKUP($B44,'Stadtteilprofile 2015'!$A$5:$BQ$103,O$1,FALSE)/100</f>
        <v>1.3341804320203304E-2</v>
      </c>
      <c r="P44" s="64">
        <f>VLOOKUP($B44,'Stadtteilprofile 2015'!$A$5:$BQ$103,P$1,FALSE)</f>
        <v>11</v>
      </c>
      <c r="Q44" s="1">
        <f>VLOOKUP($B44,'Stadtteilprofile 2015'!$A$5:$BQ$103,Q$1,FALSE)/100</f>
        <v>5.255613951266125E-3</v>
      </c>
      <c r="R44" s="61">
        <f>VLOOKUP($B44,'Stadtteilprofile 2015'!$A$5:$BQ$103,R$1,FALSE)</f>
        <v>81470</v>
      </c>
      <c r="S44" s="64">
        <f>VLOOKUP($B44,'Stadtteilprofile 2015'!$A$5:$BQ$103,S$1,FALSE)</f>
        <v>1105</v>
      </c>
      <c r="T44" s="64">
        <f>VLOOKUP($B44,'Stadtteilprofile 2015'!$A$5:$BQ$103,T$1,FALSE)</f>
        <v>6</v>
      </c>
      <c r="U44" s="64">
        <f>VLOOKUP($B44,'Stadtteilprofile 2015'!$A$5:$BQ$103,U$1,FALSE)</f>
        <v>9</v>
      </c>
      <c r="V44" s="1">
        <f t="shared" si="21"/>
        <v>8.1447963800904983E-3</v>
      </c>
      <c r="W44" s="64">
        <f>VLOOKUP($B44,'Stadtteilprofile 2015'!$A$5:$BQ$103,W$1,FALSE)</f>
        <v>9</v>
      </c>
      <c r="X44" s="64">
        <f>VLOOKUP($B44,'Stadtteilprofile 2015'!$A$5:$BQ$103,X$1,FALSE)</f>
        <v>2</v>
      </c>
      <c r="Y44" s="64">
        <f t="shared" si="22"/>
        <v>145.5</v>
      </c>
      <c r="Z44" s="64">
        <f>VLOOKUP($B44,'Stadtteilprofile 2015'!$A$5:$BQ$103,Z$1,FALSE)</f>
        <v>1</v>
      </c>
      <c r="AA44" s="64">
        <f t="shared" si="23"/>
        <v>291</v>
      </c>
      <c r="AB44" s="64">
        <v>231</v>
      </c>
      <c r="AC44" s="64">
        <f>VLOOKUP($B44,'Stadtteilprofile 2015'!$A$5:$BQ$103,AC$1,FALSE)</f>
        <v>10</v>
      </c>
      <c r="AD44" s="67">
        <f t="shared" si="24"/>
        <v>209.3</v>
      </c>
      <c r="AE44" s="1">
        <v>0.59299999999999997</v>
      </c>
      <c r="AF44" s="43" t="s">
        <v>257</v>
      </c>
      <c r="AG44" s="43"/>
      <c r="AH44" s="42">
        <f t="shared" si="25"/>
        <v>3.7272101315669053</v>
      </c>
      <c r="AI44" s="44">
        <f t="shared" si="26"/>
        <v>0.98951639357547239</v>
      </c>
      <c r="AJ44" s="42">
        <f t="shared" si="27"/>
        <v>0.9</v>
      </c>
      <c r="AK44" s="54">
        <f t="shared" si="28"/>
        <v>3.3193219747374414</v>
      </c>
      <c r="AL44" s="75">
        <f t="shared" si="29"/>
        <v>2.173600396060031</v>
      </c>
      <c r="AM44" s="68">
        <f t="shared" si="30"/>
        <v>100</v>
      </c>
      <c r="AN44" s="41">
        <f t="shared" si="31"/>
        <v>4.7778308647873864E-2</v>
      </c>
      <c r="AO44" s="68">
        <f t="shared" si="32"/>
        <v>-900</v>
      </c>
    </row>
    <row r="45" spans="1:41">
      <c r="A45" t="s">
        <v>104</v>
      </c>
      <c r="B45" s="72" t="s">
        <v>89</v>
      </c>
      <c r="C45">
        <v>0</v>
      </c>
      <c r="D45" s="45">
        <v>0</v>
      </c>
      <c r="E45" s="45">
        <f t="shared" si="17"/>
        <v>0</v>
      </c>
      <c r="F45" s="1">
        <f t="shared" si="18"/>
        <v>0</v>
      </c>
      <c r="G45" s="2">
        <v>2.4</v>
      </c>
      <c r="H45" s="66">
        <f t="shared" si="19"/>
        <v>747.08333333333337</v>
      </c>
      <c r="I45" s="64">
        <f>VLOOKUP($B45,'Stadtteilprofile 2015'!$A$5:$BQ$103,I$1,FALSE)</f>
        <v>1793</v>
      </c>
      <c r="J45" s="64">
        <f>VLOOKUP($B45,'Stadtteilprofile 2015'!$A$5:$BQ$103,J$1,FALSE)</f>
        <v>167</v>
      </c>
      <c r="K45" s="64">
        <f>VLOOKUP($B45,'Stadtteilprofile 2015'!$A$5:$BQ$103,K$1,FALSE)</f>
        <v>381</v>
      </c>
      <c r="L45" s="64">
        <f>VLOOKUP($B45,'Stadtteilprofile 2015'!$A$5:$BQ$103,L$1,FALSE)</f>
        <v>732</v>
      </c>
      <c r="M45" s="1">
        <f t="shared" si="20"/>
        <v>0.40825432236475179</v>
      </c>
      <c r="N45" s="64">
        <f>VLOOKUP($B45,'Stadtteilprofile 2015'!$A$5:$BQ$103,N$1,FALSE)</f>
        <v>77</v>
      </c>
      <c r="O45" s="1">
        <f>VLOOKUP($B45,'Stadtteilprofile 2015'!$A$5:$BQ$103,O$1,FALSE)/100</f>
        <v>5.414908579465541E-2</v>
      </c>
      <c r="P45" s="64">
        <f>VLOOKUP($B45,'Stadtteilprofile 2015'!$A$5:$BQ$103,P$1,FALSE)</f>
        <v>187</v>
      </c>
      <c r="Q45" s="1">
        <f>VLOOKUP($B45,'Stadtteilprofile 2015'!$A$5:$BQ$103,Q$1,FALSE)/100</f>
        <v>0.10429447852760737</v>
      </c>
      <c r="R45" s="61">
        <f>VLOOKUP($B45,'Stadtteilprofile 2015'!$A$5:$BQ$103,R$1,FALSE)</f>
        <v>26493</v>
      </c>
      <c r="S45" s="64">
        <f>VLOOKUP($B45,'Stadtteilprofile 2015'!$A$5:$BQ$103,S$1,FALSE)</f>
        <v>1157</v>
      </c>
      <c r="T45" s="64">
        <f>VLOOKUP($B45,'Stadtteilprofile 2015'!$A$5:$BQ$103,T$1,FALSE)</f>
        <v>17</v>
      </c>
      <c r="U45" s="64">
        <f>VLOOKUP($B45,'Stadtteilprofile 2015'!$A$5:$BQ$103,U$1,FALSE)</f>
        <v>214</v>
      </c>
      <c r="V45" s="1">
        <f t="shared" si="21"/>
        <v>0.18496110630942092</v>
      </c>
      <c r="W45" s="64">
        <f>VLOOKUP($B45,'Stadtteilprofile 2015'!$A$5:$BQ$103,W$1,FALSE)</f>
        <v>54</v>
      </c>
      <c r="X45" s="64">
        <f>VLOOKUP($B45,'Stadtteilprofile 2015'!$A$5:$BQ$103,X$1,FALSE)</f>
        <v>1</v>
      </c>
      <c r="Y45" s="64">
        <f t="shared" si="22"/>
        <v>167</v>
      </c>
      <c r="Z45" s="64">
        <f>VLOOKUP($B45,'Stadtteilprofile 2015'!$A$5:$BQ$103,Z$1,FALSE)</f>
        <v>0</v>
      </c>
      <c r="AA45" s="64">
        <f t="shared" si="23"/>
        <v>9999</v>
      </c>
      <c r="AB45" s="64"/>
      <c r="AC45" s="64">
        <f>VLOOKUP($B45,'Stadtteilprofile 2015'!$A$5:$BQ$103,AC$1,FALSE)</f>
        <v>151</v>
      </c>
      <c r="AD45" s="67">
        <f t="shared" si="24"/>
        <v>11.874172185430464</v>
      </c>
      <c r="AE45" s="1">
        <v>0.53900000000000003</v>
      </c>
      <c r="AF45" s="43" t="s">
        <v>257</v>
      </c>
      <c r="AG45" s="43"/>
      <c r="AH45" s="42">
        <f t="shared" si="25"/>
        <v>3.7272101315669053</v>
      </c>
      <c r="AI45" s="44">
        <f t="shared" si="26"/>
        <v>0.80228838119613066</v>
      </c>
      <c r="AJ45" s="42">
        <f t="shared" si="27"/>
        <v>0.79999999999999993</v>
      </c>
      <c r="AK45" s="54">
        <f t="shared" si="28"/>
        <v>2.3922379062661037</v>
      </c>
      <c r="AL45" s="75">
        <f t="shared" si="29"/>
        <v>1.5665154812049</v>
      </c>
      <c r="AM45" s="68">
        <f t="shared" si="30"/>
        <v>100</v>
      </c>
      <c r="AN45" s="41">
        <f t="shared" si="31"/>
        <v>5.5772448410485218E-2</v>
      </c>
      <c r="AO45" s="68">
        <f t="shared" si="32"/>
        <v>100</v>
      </c>
    </row>
    <row r="46" spans="1:41">
      <c r="A46" t="s">
        <v>104</v>
      </c>
      <c r="B46" s="72" t="s">
        <v>26</v>
      </c>
      <c r="C46">
        <v>918</v>
      </c>
      <c r="D46" s="45">
        <v>0</v>
      </c>
      <c r="E46" s="45">
        <f t="shared" si="17"/>
        <v>918</v>
      </c>
      <c r="F46" s="1">
        <f t="shared" si="18"/>
        <v>2.4190998208074205E-2</v>
      </c>
      <c r="G46" s="2">
        <v>4</v>
      </c>
      <c r="H46" s="66">
        <f t="shared" si="19"/>
        <v>9487</v>
      </c>
      <c r="I46" s="64">
        <f>VLOOKUP($B46,'Stadtteilprofile 2015'!$A$5:$BQ$103,I$1,FALSE)</f>
        <v>37948</v>
      </c>
      <c r="J46" s="64">
        <f>VLOOKUP($B46,'Stadtteilprofile 2015'!$A$5:$BQ$103,J$1,FALSE)</f>
        <v>4246</v>
      </c>
      <c r="K46" s="64">
        <f>VLOOKUP($B46,'Stadtteilprofile 2015'!$A$5:$BQ$103,K$1,FALSE)</f>
        <v>6674</v>
      </c>
      <c r="L46" s="64">
        <f>VLOOKUP($B46,'Stadtteilprofile 2015'!$A$5:$BQ$103,L$1,FALSE)</f>
        <v>12827</v>
      </c>
      <c r="M46" s="1">
        <f t="shared" si="20"/>
        <v>0.33801517866554232</v>
      </c>
      <c r="N46" s="64">
        <f>VLOOKUP($B46,'Stadtteilprofile 2015'!$A$5:$BQ$103,N$1,FALSE)</f>
        <v>1779</v>
      </c>
      <c r="O46" s="1">
        <f>VLOOKUP($B46,'Stadtteilprofile 2015'!$A$5:$BQ$103,O$1,FALSE)/100</f>
        <v>6.1975265633164953E-2</v>
      </c>
      <c r="P46" s="64">
        <f>VLOOKUP($B46,'Stadtteilprofile 2015'!$A$5:$BQ$103,P$1,FALSE)</f>
        <v>3992</v>
      </c>
      <c r="Q46" s="1">
        <f>VLOOKUP($B46,'Stadtteilprofile 2015'!$A$5:$BQ$103,Q$1,FALSE)/100</f>
        <v>0.10519658480025297</v>
      </c>
      <c r="R46" s="61">
        <f>VLOOKUP($B46,'Stadtteilprofile 2015'!$A$5:$BQ$103,R$1,FALSE)</f>
        <v>23447</v>
      </c>
      <c r="S46" s="64">
        <f>VLOOKUP($B46,'Stadtteilprofile 2015'!$A$5:$BQ$103,S$1,FALSE)</f>
        <v>23155</v>
      </c>
      <c r="T46" s="64">
        <f>VLOOKUP($B46,'Stadtteilprofile 2015'!$A$5:$BQ$103,T$1,FALSE)</f>
        <v>254</v>
      </c>
      <c r="U46" s="64">
        <f>VLOOKUP($B46,'Stadtteilprofile 2015'!$A$5:$BQ$103,U$1,FALSE)</f>
        <v>1182</v>
      </c>
      <c r="V46" s="1">
        <f t="shared" si="21"/>
        <v>5.1047290002159358E-2</v>
      </c>
      <c r="W46" s="64">
        <f>VLOOKUP($B46,'Stadtteilprofile 2015'!$A$5:$BQ$103,W$1,FALSE)</f>
        <v>263</v>
      </c>
      <c r="X46" s="64">
        <f>VLOOKUP($B46,'Stadtteilprofile 2015'!$A$5:$BQ$103,X$1,FALSE)</f>
        <v>14</v>
      </c>
      <c r="Y46" s="64">
        <f t="shared" si="22"/>
        <v>303.28571428571428</v>
      </c>
      <c r="Z46" s="64">
        <f>VLOOKUP($B46,'Stadtteilprofile 2015'!$A$5:$BQ$103,Z$1,FALSE)</f>
        <v>4</v>
      </c>
      <c r="AA46" s="64">
        <f t="shared" si="23"/>
        <v>1061.5</v>
      </c>
      <c r="AB46" s="64">
        <v>1421</v>
      </c>
      <c r="AC46" s="64">
        <f>VLOOKUP($B46,'Stadtteilprofile 2015'!$A$5:$BQ$103,AC$1,FALSE)</f>
        <v>29</v>
      </c>
      <c r="AD46" s="67">
        <f t="shared" si="24"/>
        <v>1308.5517241379309</v>
      </c>
      <c r="AE46" s="1">
        <v>0.74199999999999999</v>
      </c>
      <c r="AF46" s="43" t="s">
        <v>257</v>
      </c>
      <c r="AG46" s="43" t="s">
        <v>282</v>
      </c>
      <c r="AH46" s="42">
        <f t="shared" si="25"/>
        <v>1.0540739959945191</v>
      </c>
      <c r="AI46" s="44">
        <f t="shared" si="26"/>
        <v>0.80067315185313093</v>
      </c>
      <c r="AJ46" s="42">
        <f t="shared" si="27"/>
        <v>0.89999999999999991</v>
      </c>
      <c r="AK46" s="54">
        <f t="shared" si="28"/>
        <v>0.75957187379342039</v>
      </c>
      <c r="AL46" s="75">
        <f t="shared" si="29"/>
        <v>0.49739246095402756</v>
      </c>
      <c r="AM46" s="68">
        <f t="shared" si="30"/>
        <v>600</v>
      </c>
      <c r="AN46" s="41">
        <f t="shared" si="31"/>
        <v>1.5811109939917783E-2</v>
      </c>
      <c r="AO46" s="68">
        <f t="shared" si="32"/>
        <v>-318</v>
      </c>
    </row>
    <row r="47" spans="1:41">
      <c r="A47" t="s">
        <v>104</v>
      </c>
      <c r="B47" s="72" t="s">
        <v>19</v>
      </c>
      <c r="C47">
        <v>1028</v>
      </c>
      <c r="D47" s="45">
        <v>0</v>
      </c>
      <c r="E47" s="45">
        <f t="shared" si="17"/>
        <v>1028</v>
      </c>
      <c r="F47" s="1">
        <f t="shared" si="18"/>
        <v>0.45811051693404636</v>
      </c>
      <c r="G47" s="2">
        <v>3</v>
      </c>
      <c r="H47" s="66">
        <f t="shared" si="19"/>
        <v>748</v>
      </c>
      <c r="I47" s="64">
        <f>VLOOKUP($B47,'Stadtteilprofile 2015'!$A$5:$BQ$103,I$1,FALSE)</f>
        <v>2244</v>
      </c>
      <c r="J47" s="64">
        <f>VLOOKUP($B47,'Stadtteilprofile 2015'!$A$5:$BQ$103,J$1,FALSE)</f>
        <v>156</v>
      </c>
      <c r="K47" s="64">
        <f>VLOOKUP($B47,'Stadtteilprofile 2015'!$A$5:$BQ$103,K$1,FALSE)</f>
        <v>793</v>
      </c>
      <c r="L47" s="64">
        <f>VLOOKUP($B47,'Stadtteilprofile 2015'!$A$5:$BQ$103,L$1,FALSE)</f>
        <v>1121</v>
      </c>
      <c r="M47" s="1">
        <f t="shared" si="20"/>
        <v>0.49955436720142604</v>
      </c>
      <c r="N47" s="64">
        <f>VLOOKUP($B47,'Stadtteilprofile 2015'!$A$5:$BQ$103,N$1,FALSE)</f>
        <v>199</v>
      </c>
      <c r="O47" s="1">
        <f>VLOOKUP($B47,'Stadtteilprofile 2015'!$A$5:$BQ$103,O$1,FALSE)/100</f>
        <v>9.8808341608738831E-2</v>
      </c>
      <c r="P47" s="64">
        <f>VLOOKUP($B47,'Stadtteilprofile 2015'!$A$5:$BQ$103,P$1,FALSE)</f>
        <v>371</v>
      </c>
      <c r="Q47" s="1">
        <f>VLOOKUP($B47,'Stadtteilprofile 2015'!$A$5:$BQ$103,Q$1,FALSE)/100</f>
        <v>0.16532976827094473</v>
      </c>
      <c r="R47" s="61">
        <f>VLOOKUP($B47,'Stadtteilprofile 2015'!$A$5:$BQ$103,R$1,FALSE)</f>
        <v>22664</v>
      </c>
      <c r="S47" s="64">
        <f>VLOOKUP($B47,'Stadtteilprofile 2015'!$A$5:$BQ$103,S$1,FALSE)</f>
        <v>1052</v>
      </c>
      <c r="T47" s="64">
        <f>VLOOKUP($B47,'Stadtteilprofile 2015'!$A$5:$BQ$103,T$1,FALSE)</f>
        <v>5</v>
      </c>
      <c r="U47" s="64">
        <f>VLOOKUP($B47,'Stadtteilprofile 2015'!$A$5:$BQ$103,U$1,FALSE)</f>
        <v>114</v>
      </c>
      <c r="V47" s="1">
        <f t="shared" si="21"/>
        <v>0.10836501901140684</v>
      </c>
      <c r="W47" s="64">
        <f>VLOOKUP($B47,'Stadtteilprofile 2015'!$A$5:$BQ$103,W$1,FALSE)</f>
        <v>0</v>
      </c>
      <c r="X47" s="64">
        <f>VLOOKUP($B47,'Stadtteilprofile 2015'!$A$5:$BQ$103,X$1,FALSE)</f>
        <v>5</v>
      </c>
      <c r="Y47" s="64">
        <f t="shared" si="22"/>
        <v>31.2</v>
      </c>
      <c r="Z47" s="64">
        <f>VLOOKUP($B47,'Stadtteilprofile 2015'!$A$5:$BQ$103,Z$1,FALSE)</f>
        <v>1</v>
      </c>
      <c r="AA47" s="64">
        <f t="shared" si="23"/>
        <v>156</v>
      </c>
      <c r="AB47" s="64">
        <v>227</v>
      </c>
      <c r="AC47" s="64">
        <f>VLOOKUP($B47,'Stadtteilprofile 2015'!$A$5:$BQ$103,AC$1,FALSE)</f>
        <v>1</v>
      </c>
      <c r="AD47" s="67">
        <f t="shared" si="24"/>
        <v>2244</v>
      </c>
      <c r="AE47" s="1">
        <v>0.40100000000000002</v>
      </c>
      <c r="AF47" s="43" t="s">
        <v>257</v>
      </c>
      <c r="AG47" s="43"/>
      <c r="AH47" s="42">
        <f t="shared" si="25"/>
        <v>3.7272101315669053</v>
      </c>
      <c r="AI47" s="44">
        <f t="shared" si="26"/>
        <v>0.69667439573463485</v>
      </c>
      <c r="AJ47" s="42">
        <f t="shared" si="27"/>
        <v>0.79999999999999993</v>
      </c>
      <c r="AK47" s="54">
        <f t="shared" si="28"/>
        <v>2.0773214929483057</v>
      </c>
      <c r="AL47" s="75">
        <f t="shared" si="29"/>
        <v>1.3602979325841418</v>
      </c>
      <c r="AM47" s="68">
        <f t="shared" si="30"/>
        <v>100</v>
      </c>
      <c r="AN47" s="41">
        <f t="shared" si="31"/>
        <v>4.4563279857397504E-2</v>
      </c>
      <c r="AO47" s="68">
        <f t="shared" si="32"/>
        <v>-928</v>
      </c>
    </row>
    <row r="48" spans="1:41">
      <c r="A48" t="s">
        <v>104</v>
      </c>
      <c r="B48" s="72" t="s">
        <v>23</v>
      </c>
      <c r="C48">
        <v>288</v>
      </c>
      <c r="D48" s="45">
        <v>0</v>
      </c>
      <c r="E48" s="45">
        <f t="shared" si="17"/>
        <v>288</v>
      </c>
      <c r="F48" s="1">
        <f t="shared" si="18"/>
        <v>7.5203676624190519E-3</v>
      </c>
      <c r="G48" s="2">
        <v>5.9</v>
      </c>
      <c r="H48" s="66">
        <f t="shared" si="19"/>
        <v>6490.8474576271183</v>
      </c>
      <c r="I48" s="64">
        <f>VLOOKUP($B48,'Stadtteilprofile 2015'!$A$5:$BQ$103,I$1,FALSE)</f>
        <v>38296</v>
      </c>
      <c r="J48" s="64">
        <f>VLOOKUP($B48,'Stadtteilprofile 2015'!$A$5:$BQ$103,J$1,FALSE)</f>
        <v>5657</v>
      </c>
      <c r="K48" s="64">
        <f>VLOOKUP($B48,'Stadtteilprofile 2015'!$A$5:$BQ$103,K$1,FALSE)</f>
        <v>9141</v>
      </c>
      <c r="L48" s="64">
        <f>VLOOKUP($B48,'Stadtteilprofile 2015'!$A$5:$BQ$103,L$1,FALSE)</f>
        <v>18232</v>
      </c>
      <c r="M48" s="1">
        <f t="shared" si="20"/>
        <v>0.47608105285147273</v>
      </c>
      <c r="N48" s="64">
        <f>VLOOKUP($B48,'Stadtteilprofile 2015'!$A$5:$BQ$103,N$1,FALSE)</f>
        <v>2194</v>
      </c>
      <c r="O48" s="1">
        <f>VLOOKUP($B48,'Stadtteilprofile 2015'!$A$5:$BQ$103,O$1,FALSE)/100</f>
        <v>8.0286895744135833E-2</v>
      </c>
      <c r="P48" s="64">
        <f>VLOOKUP($B48,'Stadtteilprofile 2015'!$A$5:$BQ$103,P$1,FALSE)</f>
        <v>6519</v>
      </c>
      <c r="Q48" s="1">
        <f>VLOOKUP($B48,'Stadtteilprofile 2015'!$A$5:$BQ$103,Q$1,FALSE)/100</f>
        <v>0.17022665552538124</v>
      </c>
      <c r="R48" s="61">
        <f>VLOOKUP($B48,'Stadtteilprofile 2015'!$A$5:$BQ$103,R$1,FALSE)</f>
        <v>20043</v>
      </c>
      <c r="S48" s="64">
        <f>VLOOKUP($B48,'Stadtteilprofile 2015'!$A$5:$BQ$103,S$1,FALSE)</f>
        <v>19473</v>
      </c>
      <c r="T48" s="64">
        <f>VLOOKUP($B48,'Stadtteilprofile 2015'!$A$5:$BQ$103,T$1,FALSE)</f>
        <v>982</v>
      </c>
      <c r="U48" s="64">
        <f>VLOOKUP($B48,'Stadtteilprofile 2015'!$A$5:$BQ$103,U$1,FALSE)</f>
        <v>1751</v>
      </c>
      <c r="V48" s="1">
        <f t="shared" si="21"/>
        <v>8.9919375545627275E-2</v>
      </c>
      <c r="W48" s="64">
        <f>VLOOKUP($B48,'Stadtteilprofile 2015'!$A$5:$BQ$103,W$1,FALSE)</f>
        <v>695</v>
      </c>
      <c r="X48" s="64">
        <f>VLOOKUP($B48,'Stadtteilprofile 2015'!$A$5:$BQ$103,X$1,FALSE)</f>
        <v>16</v>
      </c>
      <c r="Y48" s="64">
        <f t="shared" si="22"/>
        <v>353.5625</v>
      </c>
      <c r="Z48" s="64">
        <f>VLOOKUP($B48,'Stadtteilprofile 2015'!$A$5:$BQ$103,Z$1,FALSE)</f>
        <v>5</v>
      </c>
      <c r="AA48" s="64">
        <f t="shared" si="23"/>
        <v>1131.4000000000001</v>
      </c>
      <c r="AB48" s="64">
        <v>4550</v>
      </c>
      <c r="AC48" s="64">
        <f>VLOOKUP($B48,'Stadtteilprofile 2015'!$A$5:$BQ$103,AC$1,FALSE)</f>
        <v>34</v>
      </c>
      <c r="AD48" s="67">
        <f t="shared" si="24"/>
        <v>1126.3529411764705</v>
      </c>
      <c r="AE48" s="1">
        <v>0.51100000000000001</v>
      </c>
      <c r="AF48" s="43" t="s">
        <v>257</v>
      </c>
      <c r="AG48" s="43"/>
      <c r="AH48" s="42">
        <f t="shared" si="25"/>
        <v>1.5406308752872364</v>
      </c>
      <c r="AI48" s="44">
        <f t="shared" si="26"/>
        <v>0.68852380320059425</v>
      </c>
      <c r="AJ48" s="42">
        <f t="shared" si="27"/>
        <v>0.70000000000000007</v>
      </c>
      <c r="AK48" s="54">
        <f t="shared" si="28"/>
        <v>0.74253272070671994</v>
      </c>
      <c r="AL48" s="75">
        <f t="shared" si="29"/>
        <v>0.48623466722999176</v>
      </c>
      <c r="AM48" s="68">
        <f t="shared" si="30"/>
        <v>600</v>
      </c>
      <c r="AN48" s="41">
        <f t="shared" si="31"/>
        <v>1.5667432630039693E-2</v>
      </c>
      <c r="AO48" s="68">
        <f t="shared" si="32"/>
        <v>312</v>
      </c>
    </row>
    <row r="49" spans="1:41">
      <c r="A49" t="s">
        <v>104</v>
      </c>
      <c r="B49" s="72" t="s">
        <v>93</v>
      </c>
      <c r="C49">
        <v>0</v>
      </c>
      <c r="D49" s="45">
        <v>0</v>
      </c>
      <c r="E49" s="45">
        <f t="shared" si="17"/>
        <v>0</v>
      </c>
      <c r="F49" s="1">
        <f t="shared" si="18"/>
        <v>0</v>
      </c>
      <c r="G49" s="2">
        <v>11.9</v>
      </c>
      <c r="H49" s="66">
        <f t="shared" si="19"/>
        <v>111.42857142857143</v>
      </c>
      <c r="I49" s="64">
        <f>VLOOKUP($B49,'Stadtteilprofile 2015'!$A$5:$BQ$103,I$1,FALSE)</f>
        <v>1326</v>
      </c>
      <c r="J49" s="64">
        <f>VLOOKUP($B49,'Stadtteilprofile 2015'!$A$5:$BQ$103,J$1,FALSE)</f>
        <v>83</v>
      </c>
      <c r="K49" s="64">
        <f>VLOOKUP($B49,'Stadtteilprofile 2015'!$A$5:$BQ$103,K$1,FALSE)</f>
        <v>546</v>
      </c>
      <c r="L49" s="64">
        <f>VLOOKUP($B49,'Stadtteilprofile 2015'!$A$5:$BQ$103,L$1,FALSE)</f>
        <v>692</v>
      </c>
      <c r="M49" s="1">
        <f t="shared" si="20"/>
        <v>0.52187028657616896</v>
      </c>
      <c r="N49" s="64">
        <f>VLOOKUP($B49,'Stadtteilprofile 2015'!$A$5:$BQ$103,N$1,FALSE)</f>
        <v>104</v>
      </c>
      <c r="O49" s="1">
        <f>VLOOKUP($B49,'Stadtteilprofile 2015'!$A$5:$BQ$103,O$1,FALSE)/100</f>
        <v>8.6956521739130432E-2</v>
      </c>
      <c r="P49" s="64">
        <f>VLOOKUP($B49,'Stadtteilprofile 2015'!$A$5:$BQ$103,P$1,FALSE)</f>
        <v>237</v>
      </c>
      <c r="Q49" s="1">
        <f>VLOOKUP($B49,'Stadtteilprofile 2015'!$A$5:$BQ$103,Q$1,FALSE)/100</f>
        <v>0.17873303167420815</v>
      </c>
      <c r="R49" s="61">
        <f>VLOOKUP($B49,'Stadtteilprofile 2015'!$A$5:$BQ$103,R$1,FALSE)</f>
        <v>11663</v>
      </c>
      <c r="S49" s="64">
        <f>VLOOKUP($B49,'Stadtteilprofile 2015'!$A$5:$BQ$103,S$1,FALSE)</f>
        <v>735</v>
      </c>
      <c r="T49" s="64">
        <f>VLOOKUP($B49,'Stadtteilprofile 2015'!$A$5:$BQ$103,T$1,FALSE)</f>
        <v>2</v>
      </c>
      <c r="U49" s="64">
        <f>VLOOKUP($B49,'Stadtteilprofile 2015'!$A$5:$BQ$103,U$1,FALSE)</f>
        <v>0</v>
      </c>
      <c r="V49" s="1">
        <f t="shared" si="21"/>
        <v>0</v>
      </c>
      <c r="W49" s="64">
        <f>VLOOKUP($B49,'Stadtteilprofile 2015'!$A$5:$BQ$103,W$1,FALSE)</f>
        <v>0</v>
      </c>
      <c r="X49" s="64">
        <f>VLOOKUP($B49,'Stadtteilprofile 2015'!$A$5:$BQ$103,X$1,FALSE)</f>
        <v>0</v>
      </c>
      <c r="Y49" s="64">
        <f t="shared" si="22"/>
        <v>999</v>
      </c>
      <c r="Z49" s="64">
        <f>VLOOKUP($B49,'Stadtteilprofile 2015'!$A$5:$BQ$103,Z$1,FALSE)</f>
        <v>0</v>
      </c>
      <c r="AA49" s="64">
        <f t="shared" si="23"/>
        <v>9999</v>
      </c>
      <c r="AB49" s="64"/>
      <c r="AC49" s="64">
        <f>VLOOKUP($B49,'Stadtteilprofile 2015'!$A$5:$BQ$103,AC$1,FALSE)</f>
        <v>0</v>
      </c>
      <c r="AD49" s="67">
        <f t="shared" si="24"/>
        <v>3333</v>
      </c>
      <c r="AE49" s="1">
        <v>0.56200000000000006</v>
      </c>
      <c r="AF49" s="43"/>
      <c r="AG49" s="43"/>
      <c r="AH49" s="42">
        <f t="shared" si="25"/>
        <v>3.7272101315669053</v>
      </c>
      <c r="AI49" s="44">
        <f t="shared" si="26"/>
        <v>0.67447943326303716</v>
      </c>
      <c r="AJ49" s="42">
        <f t="shared" si="27"/>
        <v>0.5</v>
      </c>
      <c r="AK49" s="54">
        <f t="shared" si="28"/>
        <v>1.2569632885957482</v>
      </c>
      <c r="AL49" s="75">
        <f t="shared" si="29"/>
        <v>0.82310059786856005</v>
      </c>
      <c r="AM49" s="68">
        <f t="shared" si="30"/>
        <v>0</v>
      </c>
      <c r="AN49" s="41">
        <f t="shared" si="31"/>
        <v>0</v>
      </c>
      <c r="AO49" s="68">
        <f t="shared" si="32"/>
        <v>0</v>
      </c>
    </row>
    <row r="50" spans="1:41">
      <c r="A50" t="s">
        <v>104</v>
      </c>
      <c r="B50" s="72" t="s">
        <v>18</v>
      </c>
      <c r="C50">
        <v>96</v>
      </c>
      <c r="D50" s="45">
        <v>0</v>
      </c>
      <c r="E50" s="45">
        <f t="shared" si="17"/>
        <v>96</v>
      </c>
      <c r="F50" s="1">
        <f t="shared" si="18"/>
        <v>7.7594568380213386E-3</v>
      </c>
      <c r="G50" s="2">
        <v>2.2999999999999998</v>
      </c>
      <c r="H50" s="66">
        <f t="shared" si="19"/>
        <v>5379.130434782609</v>
      </c>
      <c r="I50" s="64">
        <f>VLOOKUP($B50,'Stadtteilprofile 2015'!$A$5:$BQ$103,I$1,FALSE)</f>
        <v>12372</v>
      </c>
      <c r="J50" s="64">
        <f>VLOOKUP($B50,'Stadtteilprofile 2015'!$A$5:$BQ$103,J$1,FALSE)</f>
        <v>1385</v>
      </c>
      <c r="K50" s="64">
        <f>VLOOKUP($B50,'Stadtteilprofile 2015'!$A$5:$BQ$103,K$1,FALSE)</f>
        <v>2603</v>
      </c>
      <c r="L50" s="64">
        <f>VLOOKUP($B50,'Stadtteilprofile 2015'!$A$5:$BQ$103,L$1,FALSE)</f>
        <v>4433</v>
      </c>
      <c r="M50" s="1">
        <f t="shared" si="20"/>
        <v>0.35830908503071451</v>
      </c>
      <c r="N50" s="64">
        <f>VLOOKUP($B50,'Stadtteilprofile 2015'!$A$5:$BQ$103,N$1,FALSE)</f>
        <v>594</v>
      </c>
      <c r="O50" s="1">
        <f>VLOOKUP($B50,'Stadtteilprofile 2015'!$A$5:$BQ$103,O$1,FALSE)/100</f>
        <v>6.3064019534982488E-2</v>
      </c>
      <c r="P50" s="64">
        <f>VLOOKUP($B50,'Stadtteilprofile 2015'!$A$5:$BQ$103,P$1,FALSE)</f>
        <v>1174</v>
      </c>
      <c r="Q50" s="1">
        <f>VLOOKUP($B50,'Stadtteilprofile 2015'!$A$5:$BQ$103,Q$1,FALSE)/100</f>
        <v>9.4891690914969282E-2</v>
      </c>
      <c r="R50" s="61">
        <f>VLOOKUP($B50,'Stadtteilprofile 2015'!$A$5:$BQ$103,R$1,FALSE)</f>
        <v>31180</v>
      </c>
      <c r="S50" s="64">
        <f>VLOOKUP($B50,'Stadtteilprofile 2015'!$A$5:$BQ$103,S$1,FALSE)</f>
        <v>7273</v>
      </c>
      <c r="T50" s="64">
        <f>VLOOKUP($B50,'Stadtteilprofile 2015'!$A$5:$BQ$103,T$1,FALSE)</f>
        <v>66</v>
      </c>
      <c r="U50" s="64">
        <f>VLOOKUP($B50,'Stadtteilprofile 2015'!$A$5:$BQ$103,U$1,FALSE)</f>
        <v>1550</v>
      </c>
      <c r="V50" s="1">
        <f t="shared" si="21"/>
        <v>0.2131170081121958</v>
      </c>
      <c r="W50" s="64">
        <f>VLOOKUP($B50,'Stadtteilprofile 2015'!$A$5:$BQ$103,W$1,FALSE)</f>
        <v>330</v>
      </c>
      <c r="X50" s="64">
        <f>VLOOKUP($B50,'Stadtteilprofile 2015'!$A$5:$BQ$103,X$1,FALSE)</f>
        <v>9</v>
      </c>
      <c r="Y50" s="64">
        <f t="shared" si="22"/>
        <v>153.88888888888889</v>
      </c>
      <c r="Z50" s="64">
        <f>VLOOKUP($B50,'Stadtteilprofile 2015'!$A$5:$BQ$103,Z$1,FALSE)</f>
        <v>1</v>
      </c>
      <c r="AA50" s="64">
        <f t="shared" si="23"/>
        <v>1385</v>
      </c>
      <c r="AB50" s="64">
        <v>1461</v>
      </c>
      <c r="AC50" s="64">
        <f>VLOOKUP($B50,'Stadtteilprofile 2015'!$A$5:$BQ$103,AC$1,FALSE)</f>
        <v>157</v>
      </c>
      <c r="AD50" s="67">
        <f t="shared" si="24"/>
        <v>78.802547770700642</v>
      </c>
      <c r="AE50" s="1">
        <v>0.66799999999999993</v>
      </c>
      <c r="AF50" s="43" t="s">
        <v>257</v>
      </c>
      <c r="AG50" s="43" t="s">
        <v>274</v>
      </c>
      <c r="AH50" s="42">
        <f t="shared" si="25"/>
        <v>1.8590365341092794</v>
      </c>
      <c r="AI50" s="44">
        <f t="shared" si="26"/>
        <v>0.81922105117476351</v>
      </c>
      <c r="AJ50" s="42">
        <f t="shared" si="27"/>
        <v>1</v>
      </c>
      <c r="AK50" s="54">
        <f t="shared" si="28"/>
        <v>1.5229618636452931</v>
      </c>
      <c r="AL50" s="75">
        <f t="shared" si="29"/>
        <v>0.99728514895442699</v>
      </c>
      <c r="AM50" s="68">
        <f t="shared" si="30"/>
        <v>400</v>
      </c>
      <c r="AN50" s="41">
        <f t="shared" si="31"/>
        <v>3.2331070158422244E-2</v>
      </c>
      <c r="AO50" s="68">
        <f t="shared" si="32"/>
        <v>304</v>
      </c>
    </row>
    <row r="51" spans="1:41">
      <c r="A51" t="s">
        <v>104</v>
      </c>
      <c r="B51" s="72" t="s">
        <v>22</v>
      </c>
      <c r="C51">
        <v>0</v>
      </c>
      <c r="D51" s="45">
        <v>0</v>
      </c>
      <c r="E51" s="45">
        <f t="shared" si="17"/>
        <v>0</v>
      </c>
      <c r="F51" s="1">
        <f t="shared" si="18"/>
        <v>0</v>
      </c>
      <c r="G51" s="2">
        <v>7.4</v>
      </c>
      <c r="H51" s="66">
        <f t="shared" si="19"/>
        <v>1228.6486486486485</v>
      </c>
      <c r="I51" s="64">
        <f>VLOOKUP($B51,'Stadtteilprofile 2015'!$A$5:$BQ$103,I$1,FALSE)</f>
        <v>9092</v>
      </c>
      <c r="J51" s="64">
        <f>VLOOKUP($B51,'Stadtteilprofile 2015'!$A$5:$BQ$103,J$1,FALSE)</f>
        <v>1532</v>
      </c>
      <c r="K51" s="64">
        <f>VLOOKUP($B51,'Stadtteilprofile 2015'!$A$5:$BQ$103,K$1,FALSE)</f>
        <v>2389</v>
      </c>
      <c r="L51" s="64">
        <f>VLOOKUP($B51,'Stadtteilprofile 2015'!$A$5:$BQ$103,L$1,FALSE)</f>
        <v>4730</v>
      </c>
      <c r="M51" s="1">
        <f t="shared" si="20"/>
        <v>0.52023757149142102</v>
      </c>
      <c r="N51" s="64">
        <f>VLOOKUP($B51,'Stadtteilprofile 2015'!$A$5:$BQ$103,N$1,FALSE)</f>
        <v>598</v>
      </c>
      <c r="O51" s="1">
        <f>VLOOKUP($B51,'Stadtteilprofile 2015'!$A$5:$BQ$103,O$1,FALSE)/100</f>
        <v>9.2727554659637154E-2</v>
      </c>
      <c r="P51" s="64">
        <f>VLOOKUP($B51,'Stadtteilprofile 2015'!$A$5:$BQ$103,P$1,FALSE)</f>
        <v>1919</v>
      </c>
      <c r="Q51" s="1">
        <f>VLOOKUP($B51,'Stadtteilprofile 2015'!$A$5:$BQ$103,Q$1,FALSE)/100</f>
        <v>0.21106467223933126</v>
      </c>
      <c r="R51" s="61">
        <f>VLOOKUP($B51,'Stadtteilprofile 2015'!$A$5:$BQ$103,R$1,FALSE)</f>
        <v>18976</v>
      </c>
      <c r="S51" s="64">
        <f>VLOOKUP($B51,'Stadtteilprofile 2015'!$A$5:$BQ$103,S$1,FALSE)</f>
        <v>4521</v>
      </c>
      <c r="T51" s="64">
        <f>VLOOKUP($B51,'Stadtteilprofile 2015'!$A$5:$BQ$103,T$1,FALSE)</f>
        <v>134</v>
      </c>
      <c r="U51" s="64">
        <f>VLOOKUP($B51,'Stadtteilprofile 2015'!$A$5:$BQ$103,U$1,FALSE)</f>
        <v>822</v>
      </c>
      <c r="V51" s="1">
        <f t="shared" si="21"/>
        <v>0.18181818181818182</v>
      </c>
      <c r="W51" s="64">
        <f>VLOOKUP($B51,'Stadtteilprofile 2015'!$A$5:$BQ$103,W$1,FALSE)</f>
        <v>269</v>
      </c>
      <c r="X51" s="64">
        <f>VLOOKUP($B51,'Stadtteilprofile 2015'!$A$5:$BQ$103,X$1,FALSE)</f>
        <v>4</v>
      </c>
      <c r="Y51" s="64">
        <f t="shared" si="22"/>
        <v>383</v>
      </c>
      <c r="Z51" s="64">
        <f>VLOOKUP($B51,'Stadtteilprofile 2015'!$A$5:$BQ$103,Z$1,FALSE)</f>
        <v>1</v>
      </c>
      <c r="AA51" s="64">
        <f t="shared" si="23"/>
        <v>1532</v>
      </c>
      <c r="AB51" s="64">
        <v>226</v>
      </c>
      <c r="AC51" s="64">
        <f>VLOOKUP($B51,'Stadtteilprofile 2015'!$A$5:$BQ$103,AC$1,FALSE)</f>
        <v>5</v>
      </c>
      <c r="AD51" s="67">
        <f t="shared" si="24"/>
        <v>1818.4</v>
      </c>
      <c r="AE51" s="1">
        <v>0.54700000000000004</v>
      </c>
      <c r="AF51" s="43" t="s">
        <v>257</v>
      </c>
      <c r="AG51" s="43"/>
      <c r="AH51" s="42">
        <f t="shared" si="25"/>
        <v>3.7272101315669053</v>
      </c>
      <c r="AI51" s="44">
        <f t="shared" si="26"/>
        <v>0.62241895138883385</v>
      </c>
      <c r="AJ51" s="42">
        <f t="shared" si="27"/>
        <v>0.6</v>
      </c>
      <c r="AK51" s="54">
        <f t="shared" si="28"/>
        <v>1.3919317330174263</v>
      </c>
      <c r="AL51" s="75">
        <f t="shared" si="29"/>
        <v>0.91148234163530362</v>
      </c>
      <c r="AM51" s="68">
        <f t="shared" si="30"/>
        <v>200</v>
      </c>
      <c r="AN51" s="41">
        <f t="shared" si="31"/>
        <v>2.1997360316761989E-2</v>
      </c>
      <c r="AO51" s="68">
        <f t="shared" si="32"/>
        <v>200</v>
      </c>
    </row>
    <row r="52" spans="1:41">
      <c r="A52" t="s">
        <v>104</v>
      </c>
      <c r="B52" s="72" t="s">
        <v>92</v>
      </c>
      <c r="C52">
        <v>0</v>
      </c>
      <c r="D52" s="45">
        <v>0</v>
      </c>
      <c r="E52" s="45">
        <f t="shared" si="17"/>
        <v>0</v>
      </c>
      <c r="F52" s="1">
        <f t="shared" si="18"/>
        <v>0</v>
      </c>
      <c r="G52" s="2">
        <v>2.4</v>
      </c>
      <c r="H52" s="66">
        <f t="shared" si="19"/>
        <v>4450.8333333333339</v>
      </c>
      <c r="I52" s="64">
        <f>VLOOKUP($B52,'Stadtteilprofile 2015'!$A$5:$BQ$103,I$1,FALSE)</f>
        <v>10682</v>
      </c>
      <c r="J52" s="64">
        <f>VLOOKUP($B52,'Stadtteilprofile 2015'!$A$5:$BQ$103,J$1,FALSE)</f>
        <v>1085</v>
      </c>
      <c r="K52" s="64">
        <f>VLOOKUP($B52,'Stadtteilprofile 2015'!$A$5:$BQ$103,K$1,FALSE)</f>
        <v>2467</v>
      </c>
      <c r="L52" s="64">
        <f>VLOOKUP($B52,'Stadtteilprofile 2015'!$A$5:$BQ$103,L$1,FALSE)</f>
        <v>3962</v>
      </c>
      <c r="M52" s="1">
        <f t="shared" si="20"/>
        <v>0.37090432503276538</v>
      </c>
      <c r="N52" s="64">
        <f>VLOOKUP($B52,'Stadtteilprofile 2015'!$A$5:$BQ$103,N$1,FALSE)</f>
        <v>457</v>
      </c>
      <c r="O52" s="1">
        <f>VLOOKUP($B52,'Stadtteilprofile 2015'!$A$5:$BQ$103,O$1,FALSE)/100</f>
        <v>5.4378867206092335E-2</v>
      </c>
      <c r="P52" s="64">
        <f>VLOOKUP($B52,'Stadtteilprofile 2015'!$A$5:$BQ$103,P$1,FALSE)</f>
        <v>941</v>
      </c>
      <c r="Q52" s="1">
        <f>VLOOKUP($B52,'Stadtteilprofile 2015'!$A$5:$BQ$103,Q$1,FALSE)/100</f>
        <v>8.8092117580977347E-2</v>
      </c>
      <c r="R52" s="61">
        <f>VLOOKUP($B52,'Stadtteilprofile 2015'!$A$5:$BQ$103,R$1,FALSE)</f>
        <v>39261</v>
      </c>
      <c r="S52" s="64">
        <f>VLOOKUP($B52,'Stadtteilprofile 2015'!$A$5:$BQ$103,S$1,FALSE)</f>
        <v>5832</v>
      </c>
      <c r="T52" s="64">
        <f>VLOOKUP($B52,'Stadtteilprofile 2015'!$A$5:$BQ$103,T$1,FALSE)</f>
        <v>56</v>
      </c>
      <c r="U52" s="64">
        <f>VLOOKUP($B52,'Stadtteilprofile 2015'!$A$5:$BQ$103,U$1,FALSE)</f>
        <v>807</v>
      </c>
      <c r="V52" s="1">
        <f t="shared" si="21"/>
        <v>0.13837448559670781</v>
      </c>
      <c r="W52" s="64">
        <f>VLOOKUP($B52,'Stadtteilprofile 2015'!$A$5:$BQ$103,W$1,FALSE)</f>
        <v>156</v>
      </c>
      <c r="X52" s="64">
        <f>VLOOKUP($B52,'Stadtteilprofile 2015'!$A$5:$BQ$103,X$1,FALSE)</f>
        <v>9</v>
      </c>
      <c r="Y52" s="64">
        <f t="shared" si="22"/>
        <v>120.55555555555556</v>
      </c>
      <c r="Z52" s="64">
        <f>VLOOKUP($B52,'Stadtteilprofile 2015'!$A$5:$BQ$103,Z$1,FALSE)</f>
        <v>3</v>
      </c>
      <c r="AA52" s="64">
        <f t="shared" si="23"/>
        <v>361.66666666666669</v>
      </c>
      <c r="AB52" s="64">
        <v>3800</v>
      </c>
      <c r="AC52" s="64">
        <f>VLOOKUP($B52,'Stadtteilprofile 2015'!$A$5:$BQ$103,AC$1,FALSE)</f>
        <v>106</v>
      </c>
      <c r="AD52" s="67">
        <f t="shared" si="24"/>
        <v>100.77358490566037</v>
      </c>
      <c r="AE52" s="1">
        <v>0.498</v>
      </c>
      <c r="AF52" s="43"/>
      <c r="AG52" s="43" t="s">
        <v>277</v>
      </c>
      <c r="AH52" s="42">
        <f t="shared" si="25"/>
        <v>2.2467702677401236</v>
      </c>
      <c r="AI52" s="44">
        <f t="shared" si="26"/>
        <v>0.83157598601794602</v>
      </c>
      <c r="AJ52" s="42">
        <f t="shared" si="27"/>
        <v>0.90000000000000013</v>
      </c>
      <c r="AK52" s="54">
        <f t="shared" si="28"/>
        <v>1.6815241806766184</v>
      </c>
      <c r="AL52" s="75">
        <f t="shared" si="29"/>
        <v>1.1011169307829274</v>
      </c>
      <c r="AM52" s="68">
        <f t="shared" si="30"/>
        <v>400</v>
      </c>
      <c r="AN52" s="41">
        <f t="shared" si="31"/>
        <v>3.7446171129002059E-2</v>
      </c>
      <c r="AO52" s="68">
        <f t="shared" si="32"/>
        <v>400</v>
      </c>
    </row>
    <row r="53" spans="1:41">
      <c r="A53" t="s">
        <v>104</v>
      </c>
      <c r="B53" s="72" t="s">
        <v>91</v>
      </c>
      <c r="C53">
        <v>0</v>
      </c>
      <c r="D53" s="45">
        <v>0</v>
      </c>
      <c r="E53" s="45">
        <f t="shared" si="17"/>
        <v>0</v>
      </c>
      <c r="F53" s="1">
        <f t="shared" si="18"/>
        <v>0</v>
      </c>
      <c r="G53" s="2">
        <v>2.5</v>
      </c>
      <c r="H53" s="66">
        <f t="shared" si="19"/>
        <v>8973.2000000000007</v>
      </c>
      <c r="I53" s="64">
        <f>VLOOKUP($B53,'Stadtteilprofile 2015'!$A$5:$BQ$103,I$1,FALSE)</f>
        <v>22433</v>
      </c>
      <c r="J53" s="64">
        <f>VLOOKUP($B53,'Stadtteilprofile 2015'!$A$5:$BQ$103,J$1,FALSE)</f>
        <v>2870</v>
      </c>
      <c r="K53" s="64">
        <f>VLOOKUP($B53,'Stadtteilprofile 2015'!$A$5:$BQ$103,K$1,FALSE)</f>
        <v>4998</v>
      </c>
      <c r="L53" s="64">
        <f>VLOOKUP($B53,'Stadtteilprofile 2015'!$A$5:$BQ$103,L$1,FALSE)</f>
        <v>8137</v>
      </c>
      <c r="M53" s="1">
        <f t="shared" si="20"/>
        <v>0.36272455757143496</v>
      </c>
      <c r="N53" s="64">
        <f>VLOOKUP($B53,'Stadtteilprofile 2015'!$A$5:$BQ$103,N$1,FALSE)</f>
        <v>1518</v>
      </c>
      <c r="O53" s="1">
        <f>VLOOKUP($B53,'Stadtteilprofile 2015'!$A$5:$BQ$103,O$1,FALSE)/100</f>
        <v>8.5218660528827261E-2</v>
      </c>
      <c r="P53" s="64">
        <f>VLOOKUP($B53,'Stadtteilprofile 2015'!$A$5:$BQ$103,P$1,FALSE)</f>
        <v>3362</v>
      </c>
      <c r="Q53" s="1">
        <f>VLOOKUP($B53,'Stadtteilprofile 2015'!$A$5:$BQ$103,Q$1,FALSE)/100</f>
        <v>0.14986849730308027</v>
      </c>
      <c r="R53" s="61">
        <f>VLOOKUP($B53,'Stadtteilprofile 2015'!$A$5:$BQ$103,R$1,FALSE)</f>
        <v>25615</v>
      </c>
      <c r="S53" s="64">
        <f>VLOOKUP($B53,'Stadtteilprofile 2015'!$A$5:$BQ$103,S$1,FALSE)</f>
        <v>12331</v>
      </c>
      <c r="T53" s="64">
        <f>VLOOKUP($B53,'Stadtteilprofile 2015'!$A$5:$BQ$103,T$1,FALSE)</f>
        <v>164</v>
      </c>
      <c r="U53" s="64">
        <f>VLOOKUP($B53,'Stadtteilprofile 2015'!$A$5:$BQ$103,U$1,FALSE)</f>
        <v>2176</v>
      </c>
      <c r="V53" s="1">
        <f t="shared" si="21"/>
        <v>0.17646581785743248</v>
      </c>
      <c r="W53" s="64">
        <f>VLOOKUP($B53,'Stadtteilprofile 2015'!$A$5:$BQ$103,W$1,FALSE)</f>
        <v>900</v>
      </c>
      <c r="X53" s="64">
        <f>VLOOKUP($B53,'Stadtteilprofile 2015'!$A$5:$BQ$103,X$1,FALSE)</f>
        <v>19</v>
      </c>
      <c r="Y53" s="64">
        <f t="shared" si="22"/>
        <v>151.05263157894737</v>
      </c>
      <c r="Z53" s="64">
        <f>VLOOKUP($B53,'Stadtteilprofile 2015'!$A$5:$BQ$103,Z$1,FALSE)</f>
        <v>1</v>
      </c>
      <c r="AA53" s="64">
        <f t="shared" si="23"/>
        <v>2870</v>
      </c>
      <c r="AB53" s="64">
        <v>157</v>
      </c>
      <c r="AC53" s="64">
        <f>VLOOKUP($B53,'Stadtteilprofile 2015'!$A$5:$BQ$103,AC$1,FALSE)</f>
        <v>37</v>
      </c>
      <c r="AD53" s="67">
        <f t="shared" si="24"/>
        <v>606.29729729729729</v>
      </c>
      <c r="AE53" s="1">
        <v>0.377</v>
      </c>
      <c r="AF53" s="43" t="s">
        <v>257</v>
      </c>
      <c r="AG53" s="43" t="s">
        <v>276</v>
      </c>
      <c r="AH53" s="42">
        <f t="shared" si="25"/>
        <v>1.1144296349128517</v>
      </c>
      <c r="AI53" s="44">
        <f t="shared" si="26"/>
        <v>0.72272357187772285</v>
      </c>
      <c r="AJ53" s="42">
        <f t="shared" si="27"/>
        <v>0.8</v>
      </c>
      <c r="AK53" s="54">
        <f t="shared" si="28"/>
        <v>0.64433965308048236</v>
      </c>
      <c r="AL53" s="75">
        <f t="shared" si="29"/>
        <v>0.42193464080678766</v>
      </c>
      <c r="AM53" s="68">
        <f t="shared" si="30"/>
        <v>300</v>
      </c>
      <c r="AN53" s="41">
        <f t="shared" si="31"/>
        <v>1.3373155618954219E-2</v>
      </c>
      <c r="AO53" s="68">
        <f t="shared" si="32"/>
        <v>300</v>
      </c>
    </row>
    <row r="54" spans="1:41">
      <c r="A54" t="s">
        <v>104</v>
      </c>
      <c r="B54" s="72" t="s">
        <v>20</v>
      </c>
      <c r="C54">
        <v>0</v>
      </c>
      <c r="D54" s="45">
        <v>0</v>
      </c>
      <c r="E54" s="45">
        <f t="shared" si="17"/>
        <v>0</v>
      </c>
      <c r="F54" s="1">
        <f t="shared" si="18"/>
        <v>0</v>
      </c>
      <c r="G54" s="2">
        <v>4.4000000000000004</v>
      </c>
      <c r="H54" s="66">
        <f t="shared" si="19"/>
        <v>1069.7727272727273</v>
      </c>
      <c r="I54" s="65">
        <f>VLOOKUP($B54,'Stadtteilprofile 2015'!$A$5:$BQ$103,I$1,FALSE)</f>
        <v>4707</v>
      </c>
      <c r="J54" s="65">
        <f>VLOOKUP($B54,'Stadtteilprofile 2015'!$A$5:$BQ$103,J$1,FALSE)</f>
        <v>992</v>
      </c>
      <c r="K54" s="65">
        <f>VLOOKUP($B54,'Stadtteilprofile 2015'!$A$5:$BQ$103,K$1,FALSE)</f>
        <v>2081</v>
      </c>
      <c r="L54" s="65">
        <f>VLOOKUP($B54,'Stadtteilprofile 2015'!$A$5:$BQ$103,L$1,FALSE)</f>
        <v>3344</v>
      </c>
      <c r="M54" s="1">
        <f t="shared" si="20"/>
        <v>0.71043127257276395</v>
      </c>
      <c r="N54" s="64">
        <f>VLOOKUP($B54,'Stadtteilprofile 2015'!$A$5:$BQ$103,N$1,FALSE)</f>
        <v>384</v>
      </c>
      <c r="O54" s="1">
        <f>VLOOKUP($B54,'Stadtteilprofile 2015'!$A$5:$BQ$103,O$1,FALSE)/100</f>
        <v>0.10962032543534113</v>
      </c>
      <c r="P54" s="65">
        <f>VLOOKUP($B54,'Stadtteilprofile 2015'!$A$5:$BQ$103,P$1,FALSE)</f>
        <v>1259</v>
      </c>
      <c r="Q54" s="1">
        <f>VLOOKUP($B54,'Stadtteilprofile 2015'!$A$5:$BQ$103,Q$1,FALSE)/100</f>
        <v>0.26747397493095387</v>
      </c>
      <c r="R54" s="63">
        <f>VLOOKUP($B54,'Stadtteilprofile 2015'!$A$5:$BQ$103,R$1,FALSE)</f>
        <v>14633</v>
      </c>
      <c r="S54" s="65">
        <f>VLOOKUP($B54,'Stadtteilprofile 2015'!$A$5:$BQ$103,S$1,FALSE)</f>
        <v>2040</v>
      </c>
      <c r="T54" s="65">
        <f>VLOOKUP($B54,'Stadtteilprofile 2015'!$A$5:$BQ$103,T$1,FALSE)</f>
        <v>14</v>
      </c>
      <c r="U54" s="65">
        <f>VLOOKUP($B54,'Stadtteilprofile 2015'!$A$5:$BQ$103,U$1,FALSE)</f>
        <v>414</v>
      </c>
      <c r="V54" s="39">
        <f t="shared" si="21"/>
        <v>0.20294117647058824</v>
      </c>
      <c r="W54" s="65">
        <f>VLOOKUP($B54,'Stadtteilprofile 2015'!$A$5:$BQ$103,W$1,FALSE)</f>
        <v>0</v>
      </c>
      <c r="X54" s="65">
        <f>VLOOKUP($B54,'Stadtteilprofile 2015'!$A$5:$BQ$103,X$1,FALSE)</f>
        <v>2</v>
      </c>
      <c r="Y54" s="64">
        <f t="shared" si="22"/>
        <v>496</v>
      </c>
      <c r="Z54" s="65">
        <f>VLOOKUP($B54,'Stadtteilprofile 2015'!$A$5:$BQ$103,Z$1,FALSE)</f>
        <v>1</v>
      </c>
      <c r="AA54" s="64">
        <f t="shared" si="23"/>
        <v>992</v>
      </c>
      <c r="AB54" s="64">
        <v>418</v>
      </c>
      <c r="AC54" s="65">
        <f>VLOOKUP($B54,'Stadtteilprofile 2015'!$A$5:$BQ$103,AC$1,FALSE)</f>
        <v>1</v>
      </c>
      <c r="AD54" s="67">
        <f t="shared" si="24"/>
        <v>4707</v>
      </c>
      <c r="AE54" s="1">
        <v>0.40600000000000003</v>
      </c>
      <c r="AF54" s="43" t="s">
        <v>257</v>
      </c>
      <c r="AG54" s="43"/>
      <c r="AH54" s="42">
        <f t="shared" si="25"/>
        <v>3.7272101315669053</v>
      </c>
      <c r="AI54" s="44">
        <f t="shared" si="26"/>
        <v>0.53659437740345683</v>
      </c>
      <c r="AJ54" s="42">
        <f t="shared" si="27"/>
        <v>0.70000000000000007</v>
      </c>
      <c r="AK54" s="54">
        <f t="shared" si="28"/>
        <v>1.4000000000000001</v>
      </c>
      <c r="AL54" s="75">
        <f t="shared" si="29"/>
        <v>0.91676570626287268</v>
      </c>
      <c r="AM54" s="68">
        <f t="shared" si="30"/>
        <v>100</v>
      </c>
      <c r="AN54" s="41">
        <f t="shared" si="31"/>
        <v>2.1244954323348206E-2</v>
      </c>
      <c r="AO54" s="68">
        <f t="shared" si="32"/>
        <v>100</v>
      </c>
    </row>
    <row r="55" spans="1:41">
      <c r="A55" t="s">
        <v>104</v>
      </c>
      <c r="B55" s="72" t="s">
        <v>94</v>
      </c>
      <c r="C55">
        <v>0</v>
      </c>
      <c r="D55" s="45">
        <v>0</v>
      </c>
      <c r="E55" s="45">
        <f t="shared" si="17"/>
        <v>0</v>
      </c>
      <c r="F55" s="1">
        <f t="shared" si="18"/>
        <v>0</v>
      </c>
      <c r="G55" s="2">
        <v>29.5</v>
      </c>
      <c r="H55" s="66">
        <f t="shared" si="19"/>
        <v>397.32203389830511</v>
      </c>
      <c r="I55" s="64">
        <f>VLOOKUP($B55,'Stadtteilprofile 2015'!$A$5:$BQ$103,I$1,FALSE)</f>
        <v>11721</v>
      </c>
      <c r="J55" s="64">
        <f>VLOOKUP($B55,'Stadtteilprofile 2015'!$A$5:$BQ$103,J$1,FALSE)</f>
        <v>1915</v>
      </c>
      <c r="K55" s="64">
        <f>VLOOKUP($B55,'Stadtteilprofile 2015'!$A$5:$BQ$103,K$1,FALSE)</f>
        <v>1771</v>
      </c>
      <c r="L55" s="64">
        <f>VLOOKUP($B55,'Stadtteilprofile 2015'!$A$5:$BQ$103,L$1,FALSE)</f>
        <v>3108</v>
      </c>
      <c r="M55" s="1">
        <f t="shared" si="20"/>
        <v>0.2651650883030458</v>
      </c>
      <c r="N55" s="64">
        <f>VLOOKUP($B55,'Stadtteilprofile 2015'!$A$5:$BQ$103,N$1,FALSE)</f>
        <v>454</v>
      </c>
      <c r="O55" s="1">
        <f>VLOOKUP($B55,'Stadtteilprofile 2015'!$A$5:$BQ$103,O$1,FALSE)/100</f>
        <v>5.7164442205993454E-2</v>
      </c>
      <c r="P55" s="64">
        <f>VLOOKUP($B55,'Stadtteilprofile 2015'!$A$5:$BQ$103,P$1,FALSE)</f>
        <v>1061</v>
      </c>
      <c r="Q55" s="1">
        <f>VLOOKUP($B55,'Stadtteilprofile 2015'!$A$5:$BQ$103,Q$1,FALSE)/100</f>
        <v>9.0521286579643381E-2</v>
      </c>
      <c r="R55" s="61">
        <f>VLOOKUP($B55,'Stadtteilprofile 2015'!$A$5:$BQ$103,R$1,FALSE)</f>
        <v>29837</v>
      </c>
      <c r="S55" s="64">
        <f>VLOOKUP($B55,'Stadtteilprofile 2015'!$A$5:$BQ$103,S$1,FALSE)</f>
        <v>5752</v>
      </c>
      <c r="T55" s="64">
        <f>VLOOKUP($B55,'Stadtteilprofile 2015'!$A$5:$BQ$103,T$1,FALSE)</f>
        <v>1903</v>
      </c>
      <c r="U55" s="64">
        <f>VLOOKUP($B55,'Stadtteilprofile 2015'!$A$5:$BQ$103,U$1,FALSE)</f>
        <v>755</v>
      </c>
      <c r="V55" s="1">
        <f t="shared" si="21"/>
        <v>0.13125869262865089</v>
      </c>
      <c r="W55" s="64">
        <f>VLOOKUP($B55,'Stadtteilprofile 2015'!$A$5:$BQ$103,W$1,FALSE)</f>
        <v>198</v>
      </c>
      <c r="X55" s="64">
        <f>VLOOKUP($B55,'Stadtteilprofile 2015'!$A$5:$BQ$103,X$1,FALSE)</f>
        <v>5</v>
      </c>
      <c r="Y55" s="64">
        <f t="shared" si="22"/>
        <v>383</v>
      </c>
      <c r="Z55" s="64">
        <f>VLOOKUP($B55,'Stadtteilprofile 2015'!$A$5:$BQ$103,Z$1,FALSE)</f>
        <v>2</v>
      </c>
      <c r="AA55" s="64">
        <f t="shared" si="23"/>
        <v>957.5</v>
      </c>
      <c r="AB55" s="64"/>
      <c r="AC55" s="64">
        <f>VLOOKUP($B55,'Stadtteilprofile 2015'!$A$5:$BQ$103,AC$1,FALSE)</f>
        <v>10</v>
      </c>
      <c r="AD55" s="67">
        <f t="shared" si="24"/>
        <v>1172.0999999999999</v>
      </c>
      <c r="AE55" s="1">
        <v>0.66299999999999992</v>
      </c>
      <c r="AF55" s="43"/>
      <c r="AG55" s="43"/>
      <c r="AH55" s="42">
        <f t="shared" si="25"/>
        <v>3.7272101315669053</v>
      </c>
      <c r="AI55" s="44">
        <f t="shared" si="26"/>
        <v>0.82715153016474707</v>
      </c>
      <c r="AJ55" s="42">
        <f t="shared" si="27"/>
        <v>0.6</v>
      </c>
      <c r="AK55" s="54">
        <f t="shared" si="28"/>
        <v>1.8497805381426682</v>
      </c>
      <c r="AL55" s="75">
        <f t="shared" si="29"/>
        <v>1.2112966867726285</v>
      </c>
      <c r="AM55" s="68">
        <f t="shared" si="30"/>
        <v>400</v>
      </c>
      <c r="AN55" s="41">
        <f t="shared" si="31"/>
        <v>3.4126780991382985E-2</v>
      </c>
      <c r="AO55" s="68">
        <f t="shared" si="32"/>
        <v>400</v>
      </c>
    </row>
    <row r="56" spans="1:41">
      <c r="A56" t="s">
        <v>104</v>
      </c>
      <c r="B56" s="72" t="s">
        <v>21</v>
      </c>
      <c r="C56">
        <v>944</v>
      </c>
      <c r="D56" s="45">
        <v>2159</v>
      </c>
      <c r="E56" s="45">
        <f t="shared" si="17"/>
        <v>3103</v>
      </c>
      <c r="F56" s="1">
        <f t="shared" si="18"/>
        <v>1.7847689631702336E-2</v>
      </c>
      <c r="G56" s="2">
        <v>35.4</v>
      </c>
      <c r="H56" s="66">
        <f t="shared" si="19"/>
        <v>1494.1242937853108</v>
      </c>
      <c r="I56" s="64">
        <f>VLOOKUP($B56,'Stadtteilprofile 2015'!$A$5:$BQ$103,I$1,FALSE)</f>
        <v>52892</v>
      </c>
      <c r="J56" s="64">
        <f>VLOOKUP($B56,'Stadtteilprofile 2015'!$A$5:$BQ$103,J$1,FALSE)</f>
        <v>11031</v>
      </c>
      <c r="K56" s="64">
        <f>VLOOKUP($B56,'Stadtteilprofile 2015'!$A$5:$BQ$103,K$1,FALSE)</f>
        <v>16920</v>
      </c>
      <c r="L56" s="64">
        <f>VLOOKUP($B56,'Stadtteilprofile 2015'!$A$5:$BQ$103,L$1,FALSE)</f>
        <v>30784</v>
      </c>
      <c r="M56" s="1">
        <f t="shared" si="20"/>
        <v>0.5820161839219542</v>
      </c>
      <c r="N56" s="64">
        <f>VLOOKUP($B56,'Stadtteilprofile 2015'!$A$5:$BQ$103,N$1,FALSE)</f>
        <v>3921</v>
      </c>
      <c r="O56" s="1">
        <f>VLOOKUP($B56,'Stadtteilprofile 2015'!$A$5:$BQ$103,O$1,FALSE)/100</f>
        <v>0.10761925673821157</v>
      </c>
      <c r="P56" s="64">
        <f>VLOOKUP($B56,'Stadtteilprofile 2015'!$A$5:$BQ$103,P$1,FALSE)</f>
        <v>12168</v>
      </c>
      <c r="Q56" s="1">
        <f>VLOOKUP($B56,'Stadtteilprofile 2015'!$A$5:$BQ$103,Q$1,FALSE)/100</f>
        <v>0.23005369432050216</v>
      </c>
      <c r="R56" s="61">
        <f>VLOOKUP($B56,'Stadtteilprofile 2015'!$A$5:$BQ$103,R$1,FALSE)</f>
        <v>20098</v>
      </c>
      <c r="S56" s="64">
        <f>VLOOKUP($B56,'Stadtteilprofile 2015'!$A$5:$BQ$103,S$1,FALSE)</f>
        <v>22291</v>
      </c>
      <c r="T56" s="64">
        <f>VLOOKUP($B56,'Stadtteilprofile 2015'!$A$5:$BQ$103,T$1,FALSE)</f>
        <v>3137</v>
      </c>
      <c r="U56" s="64">
        <f>VLOOKUP($B56,'Stadtteilprofile 2015'!$A$5:$BQ$103,U$1,FALSE)</f>
        <v>5843</v>
      </c>
      <c r="V56" s="1">
        <f t="shared" si="21"/>
        <v>0.26212372706473464</v>
      </c>
      <c r="W56" s="64">
        <f>VLOOKUP($B56,'Stadtteilprofile 2015'!$A$5:$BQ$103,W$1,FALSE)</f>
        <v>1740</v>
      </c>
      <c r="X56" s="64">
        <f>VLOOKUP($B56,'Stadtteilprofile 2015'!$A$5:$BQ$103,X$1,FALSE)</f>
        <v>22</v>
      </c>
      <c r="Y56" s="64">
        <f t="shared" si="22"/>
        <v>501.40909090909093</v>
      </c>
      <c r="Z56" s="64">
        <f>VLOOKUP($B56,'Stadtteilprofile 2015'!$A$5:$BQ$103,Z$1,FALSE)</f>
        <v>8</v>
      </c>
      <c r="AA56" s="64">
        <f t="shared" si="23"/>
        <v>1378.875</v>
      </c>
      <c r="AB56" s="64">
        <v>5892</v>
      </c>
      <c r="AC56" s="64">
        <f>VLOOKUP($B56,'Stadtteilprofile 2015'!$A$5:$BQ$103,AC$1,FALSE)</f>
        <v>68</v>
      </c>
      <c r="AD56" s="67">
        <f t="shared" si="24"/>
        <v>777.82352941176475</v>
      </c>
      <c r="AE56" s="1">
        <v>0.42399999999999999</v>
      </c>
      <c r="AF56" s="43" t="s">
        <v>257</v>
      </c>
      <c r="AG56" s="43" t="s">
        <v>263</v>
      </c>
      <c r="AH56" s="42">
        <f t="shared" si="25"/>
        <v>3.7272101315669053</v>
      </c>
      <c r="AI56" s="44">
        <f t="shared" si="26"/>
        <v>0.59281731362950674</v>
      </c>
      <c r="AJ56" s="42">
        <f t="shared" si="27"/>
        <v>0.8</v>
      </c>
      <c r="AK56" s="54">
        <f t="shared" si="28"/>
        <v>1.7676437580225386</v>
      </c>
      <c r="AL56" s="75">
        <f t="shared" si="29"/>
        <v>1.1575108416033506</v>
      </c>
      <c r="AM56" s="68">
        <f t="shared" si="30"/>
        <v>1800</v>
      </c>
      <c r="AN56" s="41">
        <f t="shared" si="31"/>
        <v>3.4031611585873103E-2</v>
      </c>
      <c r="AO56" s="68">
        <f t="shared" si="32"/>
        <v>856</v>
      </c>
    </row>
    <row r="57" spans="1:41">
      <c r="A57" t="s">
        <v>51</v>
      </c>
      <c r="B57" s="70" t="s">
        <v>55</v>
      </c>
      <c r="C57">
        <v>260</v>
      </c>
      <c r="D57" s="45">
        <v>0</v>
      </c>
      <c r="E57" s="45">
        <f t="shared" si="17"/>
        <v>260</v>
      </c>
      <c r="F57" s="1">
        <f t="shared" si="18"/>
        <v>1.855949746591477E-2</v>
      </c>
      <c r="G57" s="2">
        <v>3.2</v>
      </c>
      <c r="H57" s="66">
        <f t="shared" si="19"/>
        <v>4377.8125</v>
      </c>
      <c r="I57" s="64">
        <f>VLOOKUP($B57,'Stadtteilprofile 2015'!$A$5:$BQ$103,I$1,FALSE)</f>
        <v>14009</v>
      </c>
      <c r="J57" s="64">
        <f>VLOOKUP($B57,'Stadtteilprofile 2015'!$A$5:$BQ$103,J$1,FALSE)</f>
        <v>2328</v>
      </c>
      <c r="K57" s="64">
        <f>VLOOKUP($B57,'Stadtteilprofile 2015'!$A$5:$BQ$103,K$1,FALSE)</f>
        <v>1666</v>
      </c>
      <c r="L57" s="64">
        <f>VLOOKUP($B57,'Stadtteilprofile 2015'!$A$5:$BQ$103,L$1,FALSE)</f>
        <v>3411</v>
      </c>
      <c r="M57" s="1">
        <f t="shared" si="20"/>
        <v>0.24348633021628951</v>
      </c>
      <c r="N57" s="64">
        <f>VLOOKUP($B57,'Stadtteilprofile 2015'!$A$5:$BQ$103,N$1,FALSE)</f>
        <v>373</v>
      </c>
      <c r="O57" s="1">
        <f>VLOOKUP($B57,'Stadtteilprofile 2015'!$A$5:$BQ$103,O$1,FALSE)/100</f>
        <v>4.0189634737636031E-2</v>
      </c>
      <c r="P57" s="64">
        <f>VLOOKUP($B57,'Stadtteilprofile 2015'!$A$5:$BQ$103,P$1,FALSE)</f>
        <v>831</v>
      </c>
      <c r="Q57" s="1">
        <f>VLOOKUP($B57,'Stadtteilprofile 2015'!$A$5:$BQ$103,Q$1,FALSE)/100</f>
        <v>5.9319009208366053E-2</v>
      </c>
      <c r="R57" s="61">
        <f>VLOOKUP($B57,'Stadtteilprofile 2015'!$A$5:$BQ$103,R$1,FALSE)</f>
        <v>51489</v>
      </c>
      <c r="S57" s="64">
        <f>VLOOKUP($B57,'Stadtteilprofile 2015'!$A$5:$BQ$103,S$1,FALSE)</f>
        <v>7334</v>
      </c>
      <c r="T57" s="64">
        <f>VLOOKUP($B57,'Stadtteilprofile 2015'!$A$5:$BQ$103,T$1,FALSE)</f>
        <v>1291</v>
      </c>
      <c r="U57" s="64">
        <f>VLOOKUP($B57,'Stadtteilprofile 2015'!$A$5:$BQ$103,U$1,FALSE)</f>
        <v>700</v>
      </c>
      <c r="V57" s="1">
        <f t="shared" si="21"/>
        <v>9.5445868557403876E-2</v>
      </c>
      <c r="W57" s="64">
        <f>VLOOKUP($B57,'Stadtteilprofile 2015'!$A$5:$BQ$103,W$1,FALSE)</f>
        <v>375</v>
      </c>
      <c r="X57" s="64">
        <f>VLOOKUP($B57,'Stadtteilprofile 2015'!$A$5:$BQ$103,X$1,FALSE)</f>
        <v>10</v>
      </c>
      <c r="Y57" s="64">
        <f t="shared" si="22"/>
        <v>232.8</v>
      </c>
      <c r="Z57" s="64">
        <f>VLOOKUP($B57,'Stadtteilprofile 2015'!$A$5:$BQ$103,Z$1,FALSE)</f>
        <v>2</v>
      </c>
      <c r="AA57" s="64">
        <f t="shared" si="23"/>
        <v>1164</v>
      </c>
      <c r="AB57" s="64">
        <v>1683</v>
      </c>
      <c r="AC57" s="64">
        <f>VLOOKUP($B57,'Stadtteilprofile 2015'!$A$5:$BQ$103,AC$1,FALSE)</f>
        <v>35</v>
      </c>
      <c r="AD57" s="67">
        <f t="shared" si="24"/>
        <v>400.25714285714287</v>
      </c>
      <c r="AE57" s="1">
        <v>0.752</v>
      </c>
      <c r="AF57" s="43" t="s">
        <v>257</v>
      </c>
      <c r="AG57" s="43"/>
      <c r="AH57" s="42">
        <f t="shared" si="25"/>
        <v>2.2842458419587408</v>
      </c>
      <c r="AI57" s="44">
        <f t="shared" si="26"/>
        <v>0.8848807264367301</v>
      </c>
      <c r="AJ57" s="42">
        <f t="shared" si="27"/>
        <v>0.9</v>
      </c>
      <c r="AK57" s="54">
        <f t="shared" si="28"/>
        <v>1.8191566079932777</v>
      </c>
      <c r="AL57" s="75">
        <f t="shared" si="29"/>
        <v>1.1912431375212349</v>
      </c>
      <c r="AM57" s="68">
        <f t="shared" si="30"/>
        <v>500</v>
      </c>
      <c r="AN57" s="41">
        <f t="shared" si="31"/>
        <v>3.5691341280605325E-2</v>
      </c>
      <c r="AO57" s="68">
        <f t="shared" si="32"/>
        <v>240</v>
      </c>
    </row>
    <row r="58" spans="1:41">
      <c r="A58" t="s">
        <v>51</v>
      </c>
      <c r="B58" s="70" t="s">
        <v>58</v>
      </c>
      <c r="C58">
        <v>443</v>
      </c>
      <c r="D58" s="45">
        <v>250</v>
      </c>
      <c r="E58" s="45">
        <f t="shared" si="17"/>
        <v>693</v>
      </c>
      <c r="F58" s="1">
        <f t="shared" si="18"/>
        <v>1.1011409112376028E-2</v>
      </c>
      <c r="G58" s="2">
        <v>3.8</v>
      </c>
      <c r="H58" s="66">
        <f t="shared" si="19"/>
        <v>10587.105263157895</v>
      </c>
      <c r="I58" s="64">
        <f>VLOOKUP($B58,'Stadtteilprofile 2015'!$A$5:$BQ$103,I$1,FALSE)</f>
        <v>40231</v>
      </c>
      <c r="J58" s="64">
        <f>VLOOKUP($B58,'Stadtteilprofile 2015'!$A$5:$BQ$103,J$1,FALSE)</f>
        <v>3863</v>
      </c>
      <c r="K58" s="64">
        <f>VLOOKUP($B58,'Stadtteilprofile 2015'!$A$5:$BQ$103,K$1,FALSE)</f>
        <v>4654</v>
      </c>
      <c r="L58" s="64">
        <f>VLOOKUP($B58,'Stadtteilprofile 2015'!$A$5:$BQ$103,L$1,FALSE)</f>
        <v>9713</v>
      </c>
      <c r="M58" s="1">
        <f t="shared" si="20"/>
        <v>0.24143073749098953</v>
      </c>
      <c r="N58" s="64">
        <f>VLOOKUP($B58,'Stadtteilprofile 2015'!$A$5:$BQ$103,N$1,FALSE)</f>
        <v>1764</v>
      </c>
      <c r="O58" s="1">
        <f>VLOOKUP($B58,'Stadtteilprofile 2015'!$A$5:$BQ$103,O$1,FALSE)/100</f>
        <v>5.6457033125300045E-2</v>
      </c>
      <c r="P58" s="64">
        <f>VLOOKUP($B58,'Stadtteilprofile 2015'!$A$5:$BQ$103,P$1,FALSE)</f>
        <v>3504</v>
      </c>
      <c r="Q58" s="1">
        <f>VLOOKUP($B58,'Stadtteilprofile 2015'!$A$5:$BQ$103,Q$1,FALSE)/100</f>
        <v>8.7097014739877215E-2</v>
      </c>
      <c r="R58" s="61">
        <f>VLOOKUP($B58,'Stadtteilprofile 2015'!$A$5:$BQ$103,R$1,FALSE)</f>
        <v>25545</v>
      </c>
      <c r="S58" s="64">
        <f>VLOOKUP($B58,'Stadtteilprofile 2015'!$A$5:$BQ$103,S$1,FALSE)</f>
        <v>26464</v>
      </c>
      <c r="T58" s="64">
        <f>VLOOKUP($B58,'Stadtteilprofile 2015'!$A$5:$BQ$103,T$1,FALSE)</f>
        <v>260</v>
      </c>
      <c r="U58" s="64">
        <f>VLOOKUP($B58,'Stadtteilprofile 2015'!$A$5:$BQ$103,U$1,FALSE)</f>
        <v>765</v>
      </c>
      <c r="V58" s="1">
        <f t="shared" si="21"/>
        <v>2.8907194679564693E-2</v>
      </c>
      <c r="W58" s="64">
        <f>VLOOKUP($B58,'Stadtteilprofile 2015'!$A$5:$BQ$103,W$1,FALSE)</f>
        <v>463</v>
      </c>
      <c r="X58" s="64">
        <f>VLOOKUP($B58,'Stadtteilprofile 2015'!$A$5:$BQ$103,X$1,FALSE)</f>
        <v>11</v>
      </c>
      <c r="Y58" s="64">
        <f t="shared" si="22"/>
        <v>351.18181818181819</v>
      </c>
      <c r="Z58" s="64">
        <f>VLOOKUP($B58,'Stadtteilprofile 2015'!$A$5:$BQ$103,Z$1,FALSE)</f>
        <v>2</v>
      </c>
      <c r="AA58" s="64">
        <f t="shared" si="23"/>
        <v>1931.5</v>
      </c>
      <c r="AB58" s="64">
        <v>2930</v>
      </c>
      <c r="AC58" s="64">
        <f>VLOOKUP($B58,'Stadtteilprofile 2015'!$A$5:$BQ$103,AC$1,FALSE)</f>
        <v>95</v>
      </c>
      <c r="AD58" s="67">
        <f t="shared" si="24"/>
        <v>423.48421052631579</v>
      </c>
      <c r="AE58" s="1">
        <v>0.60199999999999998</v>
      </c>
      <c r="AF58" s="43" t="s">
        <v>257</v>
      </c>
      <c r="AG58" s="43"/>
      <c r="AH58" s="42">
        <f t="shared" si="25"/>
        <v>0.94454525117446708</v>
      </c>
      <c r="AI58" s="44">
        <f t="shared" si="26"/>
        <v>0.83339186049684399</v>
      </c>
      <c r="AJ58" s="42">
        <f t="shared" si="27"/>
        <v>0.70000000000000007</v>
      </c>
      <c r="AK58" s="54">
        <f t="shared" si="28"/>
        <v>0.55102342693982365</v>
      </c>
      <c r="AL58" s="75">
        <f t="shared" si="29"/>
        <v>0.36082812940419701</v>
      </c>
      <c r="AM58" s="68">
        <f t="shared" si="30"/>
        <v>400</v>
      </c>
      <c r="AN58" s="41">
        <f t="shared" si="31"/>
        <v>9.9425815913101838E-3</v>
      </c>
      <c r="AO58" s="68">
        <f t="shared" si="32"/>
        <v>-43</v>
      </c>
    </row>
    <row r="59" spans="1:41">
      <c r="A59" t="s">
        <v>51</v>
      </c>
      <c r="B59" s="70" t="s">
        <v>61</v>
      </c>
      <c r="C59">
        <v>216</v>
      </c>
      <c r="D59" s="45">
        <v>0</v>
      </c>
      <c r="E59" s="45">
        <f t="shared" si="17"/>
        <v>216</v>
      </c>
      <c r="F59" s="1">
        <f t="shared" si="18"/>
        <v>6.5225268752264762E-3</v>
      </c>
      <c r="G59" s="2">
        <v>3.1</v>
      </c>
      <c r="H59" s="66">
        <f t="shared" si="19"/>
        <v>10682.58064516129</v>
      </c>
      <c r="I59" s="64">
        <f>VLOOKUP($B59,'Stadtteilprofile 2015'!$A$5:$BQ$103,I$1,FALSE)</f>
        <v>33116</v>
      </c>
      <c r="J59" s="64">
        <f>VLOOKUP($B59,'Stadtteilprofile 2015'!$A$5:$BQ$103,J$1,FALSE)</f>
        <v>3183</v>
      </c>
      <c r="K59" s="64">
        <f>VLOOKUP($B59,'Stadtteilprofile 2015'!$A$5:$BQ$103,K$1,FALSE)</f>
        <v>3969</v>
      </c>
      <c r="L59" s="64">
        <f>VLOOKUP($B59,'Stadtteilprofile 2015'!$A$5:$BQ$103,L$1,FALSE)</f>
        <v>8120</v>
      </c>
      <c r="M59" s="1">
        <f t="shared" si="20"/>
        <v>0.24519869549462495</v>
      </c>
      <c r="N59" s="64">
        <f>VLOOKUP($B59,'Stadtteilprofile 2015'!$A$5:$BQ$103,N$1,FALSE)</f>
        <v>1244</v>
      </c>
      <c r="O59" s="1">
        <f>VLOOKUP($B59,'Stadtteilprofile 2015'!$A$5:$BQ$103,O$1,FALSE)/100</f>
        <v>4.9224438113327003E-2</v>
      </c>
      <c r="P59" s="64">
        <f>VLOOKUP($B59,'Stadtteilprofile 2015'!$A$5:$BQ$103,P$1,FALSE)</f>
        <v>2231</v>
      </c>
      <c r="Q59" s="1">
        <f>VLOOKUP($B59,'Stadtteilprofile 2015'!$A$5:$BQ$103,Q$1,FALSE)/100</f>
        <v>6.7369247493658649E-2</v>
      </c>
      <c r="R59" s="61">
        <f>VLOOKUP($B59,'Stadtteilprofile 2015'!$A$5:$BQ$103,R$1,FALSE)</f>
        <v>28731</v>
      </c>
      <c r="S59" s="64">
        <f>VLOOKUP($B59,'Stadtteilprofile 2015'!$A$5:$BQ$103,S$1,FALSE)</f>
        <v>21302</v>
      </c>
      <c r="T59" s="64">
        <f>VLOOKUP($B59,'Stadtteilprofile 2015'!$A$5:$BQ$103,T$1,FALSE)</f>
        <v>112</v>
      </c>
      <c r="U59" s="64">
        <f>VLOOKUP($B59,'Stadtteilprofile 2015'!$A$5:$BQ$103,U$1,FALSE)</f>
        <v>745</v>
      </c>
      <c r="V59" s="1">
        <f t="shared" si="21"/>
        <v>3.4973241949112763E-2</v>
      </c>
      <c r="W59" s="64">
        <f>VLOOKUP($B59,'Stadtteilprofile 2015'!$A$5:$BQ$103,W$1,FALSE)</f>
        <v>415</v>
      </c>
      <c r="X59" s="64">
        <f>VLOOKUP($B59,'Stadtteilprofile 2015'!$A$5:$BQ$103,X$1,FALSE)</f>
        <v>24</v>
      </c>
      <c r="Y59" s="64">
        <f t="shared" si="22"/>
        <v>132.625</v>
      </c>
      <c r="Z59" s="64">
        <f>VLOOKUP($B59,'Stadtteilprofile 2015'!$A$5:$BQ$103,Z$1,FALSE)</f>
        <v>3</v>
      </c>
      <c r="AA59" s="64">
        <f t="shared" si="23"/>
        <v>1061</v>
      </c>
      <c r="AB59" s="64">
        <v>1454</v>
      </c>
      <c r="AC59" s="64">
        <f>VLOOKUP($B59,'Stadtteilprofile 2015'!$A$5:$BQ$103,AC$1,FALSE)</f>
        <v>44</v>
      </c>
      <c r="AD59" s="67">
        <f t="shared" si="24"/>
        <v>752.63636363636363</v>
      </c>
      <c r="AE59" s="1">
        <v>0.627</v>
      </c>
      <c r="AF59" s="43" t="s">
        <v>257</v>
      </c>
      <c r="AG59" s="43" t="s">
        <v>280</v>
      </c>
      <c r="AH59" s="42">
        <f t="shared" si="25"/>
        <v>0.93610339412972554</v>
      </c>
      <c r="AI59" s="44">
        <f t="shared" si="26"/>
        <v>0.86980012052054445</v>
      </c>
      <c r="AJ59" s="42">
        <f t="shared" si="27"/>
        <v>0.89999999999999991</v>
      </c>
      <c r="AK59" s="54">
        <f t="shared" si="28"/>
        <v>0.73280056053035336</v>
      </c>
      <c r="AL59" s="75">
        <f t="shared" si="29"/>
        <v>0.47986173101745594</v>
      </c>
      <c r="AM59" s="68">
        <f t="shared" si="30"/>
        <v>500</v>
      </c>
      <c r="AN59" s="41">
        <f t="shared" si="31"/>
        <v>1.5098441840802029E-2</v>
      </c>
      <c r="AO59" s="68">
        <f t="shared" si="32"/>
        <v>284</v>
      </c>
    </row>
    <row r="60" spans="1:41">
      <c r="A60" s="78" t="s">
        <v>51</v>
      </c>
      <c r="B60" s="70" t="s">
        <v>62</v>
      </c>
      <c r="C60">
        <v>0</v>
      </c>
      <c r="D60" s="45">
        <v>0</v>
      </c>
      <c r="E60" s="45">
        <f t="shared" si="17"/>
        <v>0</v>
      </c>
      <c r="F60" s="1">
        <f t="shared" si="18"/>
        <v>0</v>
      </c>
      <c r="G60" s="2">
        <v>1.2</v>
      </c>
      <c r="H60" s="66">
        <f t="shared" si="19"/>
        <v>14401.666666666668</v>
      </c>
      <c r="I60" s="64">
        <f>VLOOKUP($B60,'Stadtteilprofile 2015'!$A$5:$BQ$103,I$1,FALSE)</f>
        <v>17282</v>
      </c>
      <c r="J60" s="64">
        <f>VLOOKUP($B60,'Stadtteilprofile 2015'!$A$5:$BQ$103,J$1,FALSE)</f>
        <v>2214</v>
      </c>
      <c r="K60" s="64">
        <f>VLOOKUP($B60,'Stadtteilprofile 2015'!$A$5:$BQ$103,K$1,FALSE)</f>
        <v>3535</v>
      </c>
      <c r="L60" s="64">
        <f>VLOOKUP($B60,'Stadtteilprofile 2015'!$A$5:$BQ$103,L$1,FALSE)</f>
        <v>7002</v>
      </c>
      <c r="M60" s="1">
        <f t="shared" si="20"/>
        <v>0.40516143964818885</v>
      </c>
      <c r="N60" s="64">
        <f>VLOOKUP($B60,'Stadtteilprofile 2015'!$A$5:$BQ$103,N$1,FALSE)</f>
        <v>1170</v>
      </c>
      <c r="O60" s="1">
        <f>VLOOKUP($B60,'Stadtteilprofile 2015'!$A$5:$BQ$103,O$1,FALSE)/100</f>
        <v>8.8095775920487909E-2</v>
      </c>
      <c r="P60" s="64">
        <f>VLOOKUP($B60,'Stadtteilprofile 2015'!$A$5:$BQ$103,P$1,FALSE)</f>
        <v>3210</v>
      </c>
      <c r="Q60" s="1">
        <f>VLOOKUP($B60,'Stadtteilprofile 2015'!$A$5:$BQ$103,Q$1,FALSE)/100</f>
        <v>0.18574239092697606</v>
      </c>
      <c r="R60" s="61">
        <f>VLOOKUP($B60,'Stadtteilprofile 2015'!$A$5:$BQ$103,R$1,FALSE)</f>
        <v>19453</v>
      </c>
      <c r="S60" s="64">
        <f>VLOOKUP($B60,'Stadtteilprofile 2015'!$A$5:$BQ$103,S$1,FALSE)</f>
        <v>10702</v>
      </c>
      <c r="T60" s="64">
        <f>VLOOKUP($B60,'Stadtteilprofile 2015'!$A$5:$BQ$103,T$1,FALSE)</f>
        <v>39</v>
      </c>
      <c r="U60" s="64">
        <f>VLOOKUP($B60,'Stadtteilprofile 2015'!$A$5:$BQ$103,U$1,FALSE)</f>
        <v>1063</v>
      </c>
      <c r="V60" s="1">
        <f t="shared" si="21"/>
        <v>9.9327228555410207E-2</v>
      </c>
      <c r="W60" s="64">
        <f>VLOOKUP($B60,'Stadtteilprofile 2015'!$A$5:$BQ$103,W$1,FALSE)</f>
        <v>475</v>
      </c>
      <c r="X60" s="64">
        <f>VLOOKUP($B60,'Stadtteilprofile 2015'!$A$5:$BQ$103,X$1,FALSE)</f>
        <v>8</v>
      </c>
      <c r="Y60" s="64">
        <f t="shared" si="22"/>
        <v>276.75</v>
      </c>
      <c r="Z60" s="64">
        <f>VLOOKUP($B60,'Stadtteilprofile 2015'!$A$5:$BQ$103,Z$1,FALSE)</f>
        <v>1</v>
      </c>
      <c r="AA60" s="64">
        <f t="shared" si="23"/>
        <v>2214</v>
      </c>
      <c r="AB60" s="64">
        <v>2293</v>
      </c>
      <c r="AC60" s="64">
        <f>VLOOKUP($B60,'Stadtteilprofile 2015'!$A$5:$BQ$103,AC$1,FALSE)</f>
        <v>24</v>
      </c>
      <c r="AD60" s="67">
        <f t="shared" si="24"/>
        <v>720.08333333333337</v>
      </c>
      <c r="AE60" s="1">
        <v>0.56999999999999995</v>
      </c>
      <c r="AF60" s="43"/>
      <c r="AG60" s="43"/>
      <c r="AH60" s="42">
        <f t="shared" si="25"/>
        <v>0.69436407823168622</v>
      </c>
      <c r="AI60" s="44">
        <f t="shared" si="26"/>
        <v>0.6630154539333174</v>
      </c>
      <c r="AJ60" s="42">
        <f t="shared" si="27"/>
        <v>0.6</v>
      </c>
      <c r="AK60" s="54">
        <f t="shared" si="28"/>
        <v>0.27622446871426259</v>
      </c>
      <c r="AL60" s="75">
        <f t="shared" si="29"/>
        <v>0.18088080010565549</v>
      </c>
      <c r="AM60" s="68">
        <f t="shared" si="30"/>
        <v>100</v>
      </c>
      <c r="AN60" s="41">
        <f t="shared" si="31"/>
        <v>5.7863673185973843E-3</v>
      </c>
      <c r="AO60" s="68">
        <f t="shared" si="32"/>
        <v>100</v>
      </c>
    </row>
    <row r="61" spans="1:41">
      <c r="A61" t="s">
        <v>51</v>
      </c>
      <c r="B61" s="70" t="s">
        <v>56</v>
      </c>
      <c r="C61">
        <v>2400</v>
      </c>
      <c r="D61" s="45">
        <v>0</v>
      </c>
      <c r="E61" s="45">
        <f t="shared" si="17"/>
        <v>2400</v>
      </c>
      <c r="F61" s="1">
        <f t="shared" si="18"/>
        <v>9.9296648738105092E-2</v>
      </c>
      <c r="G61" s="2">
        <v>2.7</v>
      </c>
      <c r="H61" s="66">
        <f t="shared" si="19"/>
        <v>8951.8518518518504</v>
      </c>
      <c r="I61" s="64">
        <f>VLOOKUP($B61,'Stadtteilprofile 2015'!$A$5:$BQ$103,I$1,FALSE)</f>
        <v>24170</v>
      </c>
      <c r="J61" s="64">
        <f>VLOOKUP($B61,'Stadtteilprofile 2015'!$A$5:$BQ$103,J$1,FALSE)</f>
        <v>3268</v>
      </c>
      <c r="K61" s="64">
        <f>VLOOKUP($B61,'Stadtteilprofile 2015'!$A$5:$BQ$103,K$1,FALSE)</f>
        <v>2247</v>
      </c>
      <c r="L61" s="64">
        <f>VLOOKUP($B61,'Stadtteilprofile 2015'!$A$5:$BQ$103,L$1,FALSE)</f>
        <v>4679</v>
      </c>
      <c r="M61" s="1">
        <f t="shared" si="20"/>
        <v>0.19358709143566405</v>
      </c>
      <c r="N61" s="64">
        <f>VLOOKUP($B61,'Stadtteilprofile 2015'!$A$5:$BQ$103,N$1,FALSE)</f>
        <v>542</v>
      </c>
      <c r="O61" s="1">
        <f>VLOOKUP($B61,'Stadtteilprofile 2015'!$A$5:$BQ$103,O$1,FALSE)/100</f>
        <v>3.188985643680866E-2</v>
      </c>
      <c r="P61" s="64">
        <f>VLOOKUP($B61,'Stadtteilprofile 2015'!$A$5:$BQ$103,P$1,FALSE)</f>
        <v>624</v>
      </c>
      <c r="Q61" s="1">
        <f>VLOOKUP($B61,'Stadtteilprofile 2015'!$A$5:$BQ$103,Q$1,FALSE)/100</f>
        <v>2.5817128671907327E-2</v>
      </c>
      <c r="R61" s="61">
        <f>VLOOKUP($B61,'Stadtteilprofile 2015'!$A$5:$BQ$103,R$1,FALSE)</f>
        <v>61052</v>
      </c>
      <c r="S61" s="64">
        <f>VLOOKUP($B61,'Stadtteilprofile 2015'!$A$5:$BQ$103,S$1,FALSE)</f>
        <v>14047</v>
      </c>
      <c r="T61" s="64">
        <f>VLOOKUP($B61,'Stadtteilprofile 2015'!$A$5:$BQ$103,T$1,FALSE)</f>
        <v>368</v>
      </c>
      <c r="U61" s="64">
        <f>VLOOKUP($B61,'Stadtteilprofile 2015'!$A$5:$BQ$103,U$1,FALSE)</f>
        <v>664</v>
      </c>
      <c r="V61" s="1">
        <f t="shared" si="21"/>
        <v>4.7269879689613443E-2</v>
      </c>
      <c r="W61" s="64">
        <f>VLOOKUP($B61,'Stadtteilprofile 2015'!$A$5:$BQ$103,W$1,FALSE)</f>
        <v>52</v>
      </c>
      <c r="X61" s="64">
        <f>VLOOKUP($B61,'Stadtteilprofile 2015'!$A$5:$BQ$103,X$1,FALSE)</f>
        <v>14</v>
      </c>
      <c r="Y61" s="64">
        <f t="shared" si="22"/>
        <v>233.42857142857142</v>
      </c>
      <c r="Z61" s="64">
        <f>VLOOKUP($B61,'Stadtteilprofile 2015'!$A$5:$BQ$103,Z$1,FALSE)</f>
        <v>3</v>
      </c>
      <c r="AA61" s="64">
        <f t="shared" si="23"/>
        <v>1089.3333333333333</v>
      </c>
      <c r="AB61" s="64">
        <v>1645</v>
      </c>
      <c r="AC61" s="64">
        <f>VLOOKUP($B61,'Stadtteilprofile 2015'!$A$5:$BQ$103,AC$1,FALSE)</f>
        <v>147</v>
      </c>
      <c r="AD61" s="67">
        <f t="shared" si="24"/>
        <v>164.42176870748298</v>
      </c>
      <c r="AE61" s="1">
        <v>0.43200000000000005</v>
      </c>
      <c r="AF61" s="43" t="s">
        <v>257</v>
      </c>
      <c r="AG61" s="43"/>
      <c r="AH61" s="42">
        <f t="shared" si="25"/>
        <v>1.1170872983036824</v>
      </c>
      <c r="AI61" s="44">
        <f t="shared" si="26"/>
        <v>0.94903226678904717</v>
      </c>
      <c r="AJ61" s="42">
        <f t="shared" si="27"/>
        <v>0.9</v>
      </c>
      <c r="AK61" s="54">
        <f t="shared" si="28"/>
        <v>0.95413670181935661</v>
      </c>
      <c r="AL61" s="75">
        <f t="shared" si="29"/>
        <v>0.62479986236767882</v>
      </c>
      <c r="AM61" s="68">
        <f t="shared" si="30"/>
        <v>500</v>
      </c>
      <c r="AN61" s="41">
        <f t="shared" si="31"/>
        <v>2.0686801820438559E-2</v>
      </c>
      <c r="AO61" s="68">
        <f t="shared" si="32"/>
        <v>-1900</v>
      </c>
    </row>
    <row r="62" spans="1:41">
      <c r="A62" t="s">
        <v>51</v>
      </c>
      <c r="B62" s="70" t="s">
        <v>53</v>
      </c>
      <c r="C62">
        <v>1451</v>
      </c>
      <c r="D62" s="45">
        <v>0</v>
      </c>
      <c r="E62" s="45">
        <f t="shared" si="17"/>
        <v>1451</v>
      </c>
      <c r="F62" s="1">
        <f t="shared" si="18"/>
        <v>0.11889544411668306</v>
      </c>
      <c r="G62" s="2">
        <v>7.8</v>
      </c>
      <c r="H62" s="66">
        <f t="shared" si="19"/>
        <v>1564.6153846153848</v>
      </c>
      <c r="I62" s="64">
        <f>VLOOKUP($B62,'Stadtteilprofile 2015'!$A$5:$BQ$103,I$1,FALSE)</f>
        <v>12204</v>
      </c>
      <c r="J62" s="64">
        <f>VLOOKUP($B62,'Stadtteilprofile 2015'!$A$5:$BQ$103,J$1,FALSE)</f>
        <v>1841</v>
      </c>
      <c r="K62" s="64">
        <f>VLOOKUP($B62,'Stadtteilprofile 2015'!$A$5:$BQ$103,K$1,FALSE)</f>
        <v>1128</v>
      </c>
      <c r="L62" s="64">
        <f>VLOOKUP($B62,'Stadtteilprofile 2015'!$A$5:$BQ$103,L$1,FALSE)</f>
        <v>2311</v>
      </c>
      <c r="M62" s="1">
        <f t="shared" si="20"/>
        <v>0.18936414290396592</v>
      </c>
      <c r="N62" s="64">
        <f>VLOOKUP($B62,'Stadtteilprofile 2015'!$A$5:$BQ$103,N$1,FALSE)</f>
        <v>396</v>
      </c>
      <c r="O62" s="1">
        <f>VLOOKUP($B62,'Stadtteilprofile 2015'!$A$5:$BQ$103,O$1,FALSE)/100</f>
        <v>4.8316251830161062E-2</v>
      </c>
      <c r="P62" s="64">
        <f>VLOOKUP($B62,'Stadtteilprofile 2015'!$A$5:$BQ$103,P$1,FALSE)</f>
        <v>723</v>
      </c>
      <c r="Q62" s="1">
        <f>VLOOKUP($B62,'Stadtteilprofile 2015'!$A$5:$BQ$103,Q$1,FALSE)/100</f>
        <v>5.9242871189773838E-2</v>
      </c>
      <c r="R62" s="61">
        <f>VLOOKUP($B62,'Stadtteilprofile 2015'!$A$5:$BQ$103,R$1,FALSE)</f>
        <v>35699</v>
      </c>
      <c r="S62" s="64">
        <f>VLOOKUP($B62,'Stadtteilprofile 2015'!$A$5:$BQ$103,S$1,FALSE)</f>
        <v>6656</v>
      </c>
      <c r="T62" s="64">
        <f>VLOOKUP($B62,'Stadtteilprofile 2015'!$A$5:$BQ$103,T$1,FALSE)</f>
        <v>1495</v>
      </c>
      <c r="U62" s="64">
        <f>VLOOKUP($B62,'Stadtteilprofile 2015'!$A$5:$BQ$103,U$1,FALSE)</f>
        <v>182</v>
      </c>
      <c r="V62" s="1">
        <f t="shared" si="21"/>
        <v>2.734375E-2</v>
      </c>
      <c r="W62" s="64">
        <f>VLOOKUP($B62,'Stadtteilprofile 2015'!$A$5:$BQ$103,W$1,FALSE)</f>
        <v>41</v>
      </c>
      <c r="X62" s="64">
        <f>VLOOKUP($B62,'Stadtteilprofile 2015'!$A$5:$BQ$103,X$1,FALSE)</f>
        <v>8</v>
      </c>
      <c r="Y62" s="64">
        <f t="shared" si="22"/>
        <v>230.125</v>
      </c>
      <c r="Z62" s="64">
        <f>VLOOKUP($B62,'Stadtteilprofile 2015'!$A$5:$BQ$103,Z$1,FALSE)</f>
        <v>2</v>
      </c>
      <c r="AA62" s="64">
        <f t="shared" si="23"/>
        <v>920.5</v>
      </c>
      <c r="AB62" s="64">
        <v>991</v>
      </c>
      <c r="AC62" s="64">
        <f>VLOOKUP($B62,'Stadtteilprofile 2015'!$A$5:$BQ$103,AC$1,FALSE)</f>
        <v>23</v>
      </c>
      <c r="AD62" s="67">
        <f t="shared" si="24"/>
        <v>530.60869565217388</v>
      </c>
      <c r="AE62" s="1">
        <v>0.57499999999999996</v>
      </c>
      <c r="AF62" s="43" t="s">
        <v>257</v>
      </c>
      <c r="AG62" s="43"/>
      <c r="AH62" s="42">
        <f t="shared" si="25"/>
        <v>3.7272101315669053</v>
      </c>
      <c r="AI62" s="44">
        <f t="shared" si="26"/>
        <v>0.8850239754072603</v>
      </c>
      <c r="AJ62" s="42">
        <f t="shared" si="27"/>
        <v>0.79999999999999993</v>
      </c>
      <c r="AK62" s="54">
        <f t="shared" si="28"/>
        <v>2.638936262254048</v>
      </c>
      <c r="AL62" s="75">
        <f t="shared" si="29"/>
        <v>1.7280616187485982</v>
      </c>
      <c r="AM62" s="68">
        <f t="shared" si="30"/>
        <v>600</v>
      </c>
      <c r="AN62" s="41">
        <f t="shared" si="31"/>
        <v>4.9164208456243856E-2</v>
      </c>
      <c r="AO62" s="68">
        <f t="shared" si="32"/>
        <v>-851</v>
      </c>
    </row>
    <row r="63" spans="1:41">
      <c r="A63" t="s">
        <v>51</v>
      </c>
      <c r="B63" s="70" t="s">
        <v>35</v>
      </c>
      <c r="C63">
        <v>94</v>
      </c>
      <c r="D63" s="45">
        <v>662</v>
      </c>
      <c r="E63" s="45">
        <f t="shared" si="17"/>
        <v>756</v>
      </c>
      <c r="F63" s="1">
        <f t="shared" si="18"/>
        <v>1.1730937227006116E-2</v>
      </c>
      <c r="G63" s="2">
        <v>4</v>
      </c>
      <c r="H63" s="66">
        <f t="shared" si="19"/>
        <v>2003.25</v>
      </c>
      <c r="I63" s="64">
        <f>VLOOKUP($B63,'Stadtteilprofile 2015'!$A$5:$BQ$103,I$1,FALSE)</f>
        <v>8013</v>
      </c>
      <c r="J63" s="64">
        <f>VLOOKUP($B63,'Stadtteilprofile 2015'!$A$5:$BQ$103,J$1,FALSE)</f>
        <v>1275</v>
      </c>
      <c r="K63" s="64">
        <f>VLOOKUP($B63,'Stadtteilprofile 2015'!$A$5:$BQ$103,K$1,FALSE)</f>
        <v>862</v>
      </c>
      <c r="L63" s="64">
        <f>VLOOKUP($B63,'Stadtteilprofile 2015'!$A$5:$BQ$103,L$1,FALSE)</f>
        <v>1737</v>
      </c>
      <c r="M63" s="1">
        <f t="shared" si="20"/>
        <v>0.2167727442905279</v>
      </c>
      <c r="N63" s="64">
        <f>VLOOKUP($B63,'Stadtteilprofile 2015'!$A$5:$BQ$103,N$1,FALSE)</f>
        <v>271</v>
      </c>
      <c r="O63" s="1">
        <f>VLOOKUP($B63,'Stadtteilprofile 2015'!$A$5:$BQ$103,O$1,FALSE)/100</f>
        <v>5.1965484180249287E-2</v>
      </c>
      <c r="P63" s="64">
        <f>VLOOKUP($B63,'Stadtteilprofile 2015'!$A$5:$BQ$103,P$1,FALSE)</f>
        <v>509</v>
      </c>
      <c r="Q63" s="1">
        <f>VLOOKUP($B63,'Stadtteilprofile 2015'!$A$5:$BQ$103,Q$1,FALSE)/100</f>
        <v>6.3521777112192701E-2</v>
      </c>
      <c r="R63" s="61">
        <f>VLOOKUP($B63,'Stadtteilprofile 2015'!$A$5:$BQ$103,R$1,FALSE)</f>
        <v>39426</v>
      </c>
      <c r="S63" s="64">
        <f>VLOOKUP($B63,'Stadtteilprofile 2015'!$A$5:$BQ$103,S$1,FALSE)</f>
        <v>4403</v>
      </c>
      <c r="T63" s="64">
        <f>VLOOKUP($B63,'Stadtteilprofile 2015'!$A$5:$BQ$103,T$1,FALSE)</f>
        <v>1566</v>
      </c>
      <c r="U63" s="64">
        <f>VLOOKUP($B63,'Stadtteilprofile 2015'!$A$5:$BQ$103,U$1,FALSE)</f>
        <v>255</v>
      </c>
      <c r="V63" s="1">
        <f t="shared" si="21"/>
        <v>5.7915057915057917E-2</v>
      </c>
      <c r="W63" s="64">
        <f>VLOOKUP($B63,'Stadtteilprofile 2015'!$A$5:$BQ$103,W$1,FALSE)</f>
        <v>135</v>
      </c>
      <c r="X63" s="64">
        <f>VLOOKUP($B63,'Stadtteilprofile 2015'!$A$5:$BQ$103,X$1,FALSE)</f>
        <v>8</v>
      </c>
      <c r="Y63" s="64">
        <f t="shared" si="22"/>
        <v>159.375</v>
      </c>
      <c r="Z63" s="64">
        <f>VLOOKUP($B63,'Stadtteilprofile 2015'!$A$5:$BQ$103,Z$1,FALSE)</f>
        <v>2</v>
      </c>
      <c r="AA63" s="64">
        <f t="shared" si="23"/>
        <v>637.5</v>
      </c>
      <c r="AB63" s="64">
        <v>331</v>
      </c>
      <c r="AC63" s="64">
        <f>VLOOKUP($B63,'Stadtteilprofile 2015'!$A$5:$BQ$103,AC$1,FALSE)</f>
        <v>4</v>
      </c>
      <c r="AD63" s="67">
        <f t="shared" si="24"/>
        <v>2003.25</v>
      </c>
      <c r="AE63" s="1">
        <v>0.64800000000000002</v>
      </c>
      <c r="AF63" s="43"/>
      <c r="AG63" s="43"/>
      <c r="AH63" s="42">
        <f t="shared" si="25"/>
        <v>3.7272101315669053</v>
      </c>
      <c r="AI63" s="44">
        <f t="shared" si="26"/>
        <v>0.87699146194310562</v>
      </c>
      <c r="AJ63" s="42">
        <f t="shared" si="27"/>
        <v>0.7</v>
      </c>
      <c r="AK63" s="54">
        <f t="shared" si="28"/>
        <v>2.2881120235764105</v>
      </c>
      <c r="AL63" s="75">
        <f t="shared" si="29"/>
        <v>1.4983304537875703</v>
      </c>
      <c r="AM63" s="68">
        <f t="shared" si="30"/>
        <v>400</v>
      </c>
      <c r="AN63" s="41">
        <f t="shared" si="31"/>
        <v>4.9918881817047296E-2</v>
      </c>
      <c r="AO63" s="68">
        <f t="shared" si="32"/>
        <v>306</v>
      </c>
    </row>
    <row r="64" spans="1:41">
      <c r="A64" t="s">
        <v>51</v>
      </c>
      <c r="B64" s="70" t="s">
        <v>59</v>
      </c>
      <c r="C64">
        <v>0</v>
      </c>
      <c r="D64" s="45">
        <v>0</v>
      </c>
      <c r="E64" s="45">
        <f t="shared" si="17"/>
        <v>0</v>
      </c>
      <c r="F64" s="1">
        <f t="shared" si="18"/>
        <v>0</v>
      </c>
      <c r="G64" s="2">
        <v>0.6</v>
      </c>
      <c r="H64" s="66">
        <f t="shared" si="19"/>
        <v>15678.333333333334</v>
      </c>
      <c r="I64" s="64">
        <f>VLOOKUP($B64,'Stadtteilprofile 2015'!$A$5:$BQ$103,I$1,FALSE)</f>
        <v>9407</v>
      </c>
      <c r="J64" s="64">
        <f>VLOOKUP($B64,'Stadtteilprofile 2015'!$A$5:$BQ$103,J$1,FALSE)</f>
        <v>1181</v>
      </c>
      <c r="K64" s="64">
        <f>VLOOKUP($B64,'Stadtteilprofile 2015'!$A$5:$BQ$103,K$1,FALSE)</f>
        <v>993</v>
      </c>
      <c r="L64" s="64">
        <f>VLOOKUP($B64,'Stadtteilprofile 2015'!$A$5:$BQ$103,L$1,FALSE)</f>
        <v>1954</v>
      </c>
      <c r="M64" s="1">
        <f t="shared" si="20"/>
        <v>0.20771765706388859</v>
      </c>
      <c r="N64" s="64">
        <f>VLOOKUP($B64,'Stadtteilprofile 2015'!$A$5:$BQ$103,N$1,FALSE)</f>
        <v>270</v>
      </c>
      <c r="O64" s="1">
        <f>VLOOKUP($B64,'Stadtteilprofile 2015'!$A$5:$BQ$103,O$1,FALSE)/100</f>
        <v>3.9147455415397998E-2</v>
      </c>
      <c r="P64" s="64">
        <f>VLOOKUP($B64,'Stadtteilprofile 2015'!$A$5:$BQ$103,P$1,FALSE)</f>
        <v>318</v>
      </c>
      <c r="Q64" s="1">
        <f>VLOOKUP($B64,'Stadtteilprofile 2015'!$A$5:$BQ$103,Q$1,FALSE)/100</f>
        <v>3.3804613585627724E-2</v>
      </c>
      <c r="R64" s="61">
        <f>VLOOKUP($B64,'Stadtteilprofile 2015'!$A$5:$BQ$103,R$1,FALSE)</f>
        <v>48162</v>
      </c>
      <c r="S64" s="64">
        <f>VLOOKUP($B64,'Stadtteilprofile 2015'!$A$5:$BQ$103,S$1,FALSE)</f>
        <v>5835</v>
      </c>
      <c r="T64" s="64">
        <f>VLOOKUP($B64,'Stadtteilprofile 2015'!$A$5:$BQ$103,T$1,FALSE)</f>
        <v>91</v>
      </c>
      <c r="U64" s="64">
        <f>VLOOKUP($B64,'Stadtteilprofile 2015'!$A$5:$BQ$103,U$1,FALSE)</f>
        <v>172</v>
      </c>
      <c r="V64" s="1">
        <f t="shared" si="21"/>
        <v>2.9477292202227934E-2</v>
      </c>
      <c r="W64" s="64">
        <f>VLOOKUP($B64,'Stadtteilprofile 2015'!$A$5:$BQ$103,W$1,FALSE)</f>
        <v>74</v>
      </c>
      <c r="X64" s="64">
        <f>VLOOKUP($B64,'Stadtteilprofile 2015'!$A$5:$BQ$103,X$1,FALSE)</f>
        <v>6</v>
      </c>
      <c r="Y64" s="64">
        <f t="shared" si="22"/>
        <v>196.83333333333334</v>
      </c>
      <c r="Z64" s="64">
        <f>VLOOKUP($B64,'Stadtteilprofile 2015'!$A$5:$BQ$103,Z$1,FALSE)</f>
        <v>1</v>
      </c>
      <c r="AA64" s="64">
        <f t="shared" si="23"/>
        <v>1181</v>
      </c>
      <c r="AB64" s="64">
        <v>933</v>
      </c>
      <c r="AC64" s="64">
        <f>VLOOKUP($B64,'Stadtteilprofile 2015'!$A$5:$BQ$103,AC$1,FALSE)</f>
        <v>174</v>
      </c>
      <c r="AD64" s="67">
        <f t="shared" si="24"/>
        <v>54.0632183908046</v>
      </c>
      <c r="AE64" s="1">
        <v>0.56399999999999995</v>
      </c>
      <c r="AF64" s="43" t="s">
        <v>257</v>
      </c>
      <c r="AG64" s="43"/>
      <c r="AH64" s="42">
        <f t="shared" si="25"/>
        <v>0.6378228978420325</v>
      </c>
      <c r="AI64" s="44">
        <f t="shared" si="26"/>
        <v>0.93353352472841822</v>
      </c>
      <c r="AJ64" s="42">
        <f t="shared" si="27"/>
        <v>0.9</v>
      </c>
      <c r="AK64" s="54">
        <f t="shared" si="28"/>
        <v>0.53588615217746971</v>
      </c>
      <c r="AL64" s="75">
        <f t="shared" si="29"/>
        <v>0.35091574769819373</v>
      </c>
      <c r="AM64" s="68">
        <f t="shared" si="30"/>
        <v>100</v>
      </c>
      <c r="AN64" s="41">
        <f t="shared" si="31"/>
        <v>1.0630381630700542E-2</v>
      </c>
      <c r="AO64" s="68">
        <f t="shared" si="32"/>
        <v>100</v>
      </c>
    </row>
    <row r="65" spans="1:41">
      <c r="A65" t="s">
        <v>51</v>
      </c>
      <c r="B65" s="70" t="s">
        <v>63</v>
      </c>
      <c r="C65">
        <v>484</v>
      </c>
      <c r="D65" s="45">
        <v>0</v>
      </c>
      <c r="E65" s="45">
        <f t="shared" si="17"/>
        <v>484</v>
      </c>
      <c r="F65" s="1">
        <f t="shared" si="18"/>
        <v>5.271182748856458E-2</v>
      </c>
      <c r="G65" s="2">
        <v>1.1000000000000001</v>
      </c>
      <c r="H65" s="66">
        <f t="shared" si="19"/>
        <v>8347.2727272727261</v>
      </c>
      <c r="I65" s="64">
        <f>VLOOKUP($B65,'Stadtteilprofile 2015'!$A$5:$BQ$103,I$1,FALSE)</f>
        <v>9182</v>
      </c>
      <c r="J65" s="64">
        <f>VLOOKUP($B65,'Stadtteilprofile 2015'!$A$5:$BQ$103,J$1,FALSE)</f>
        <v>955</v>
      </c>
      <c r="K65" s="64">
        <f>VLOOKUP($B65,'Stadtteilprofile 2015'!$A$5:$BQ$103,K$1,FALSE)</f>
        <v>1523</v>
      </c>
      <c r="L65" s="64">
        <f>VLOOKUP($B65,'Stadtteilprofile 2015'!$A$5:$BQ$103,L$1,FALSE)</f>
        <v>2993</v>
      </c>
      <c r="M65" s="1">
        <f t="shared" si="20"/>
        <v>0.32596384230015246</v>
      </c>
      <c r="N65" s="64">
        <f>VLOOKUP($B65,'Stadtteilprofile 2015'!$A$5:$BQ$103,N$1,FALSE)</f>
        <v>297</v>
      </c>
      <c r="O65" s="1">
        <f>VLOOKUP($B65,'Stadtteilprofile 2015'!$A$5:$BQ$103,O$1,FALSE)/100</f>
        <v>4.3928412956663214E-2</v>
      </c>
      <c r="P65" s="64">
        <f>VLOOKUP($B65,'Stadtteilprofile 2015'!$A$5:$BQ$103,P$1,FALSE)</f>
        <v>571</v>
      </c>
      <c r="Q65" s="1">
        <f>VLOOKUP($B65,'Stadtteilprofile 2015'!$A$5:$BQ$103,Q$1,FALSE)/100</f>
        <v>6.2186887388368549E-2</v>
      </c>
      <c r="R65" s="61">
        <f>VLOOKUP($B65,'Stadtteilprofile 2015'!$A$5:$BQ$103,R$1,FALSE)</f>
        <v>36850</v>
      </c>
      <c r="S65" s="64">
        <f>VLOOKUP($B65,'Stadtteilprofile 2015'!$A$5:$BQ$103,S$1,FALSE)</f>
        <v>5548</v>
      </c>
      <c r="T65" s="64">
        <f>VLOOKUP($B65,'Stadtteilprofile 2015'!$A$5:$BQ$103,T$1,FALSE)</f>
        <v>132</v>
      </c>
      <c r="U65" s="64">
        <f>VLOOKUP($B65,'Stadtteilprofile 2015'!$A$5:$BQ$103,U$1,FALSE)</f>
        <v>343</v>
      </c>
      <c r="V65" s="1">
        <f t="shared" si="21"/>
        <v>6.1824080749819751E-2</v>
      </c>
      <c r="W65" s="64">
        <f>VLOOKUP($B65,'Stadtteilprofile 2015'!$A$5:$BQ$103,W$1,FALSE)</f>
        <v>282</v>
      </c>
      <c r="X65" s="64">
        <f>VLOOKUP($B65,'Stadtteilprofile 2015'!$A$5:$BQ$103,X$1,FALSE)</f>
        <v>3</v>
      </c>
      <c r="Y65" s="64">
        <f t="shared" si="22"/>
        <v>318.33333333333331</v>
      </c>
      <c r="Z65" s="64">
        <f>VLOOKUP($B65,'Stadtteilprofile 2015'!$A$5:$BQ$103,Z$1,FALSE)</f>
        <v>0</v>
      </c>
      <c r="AA65" s="64">
        <f t="shared" si="23"/>
        <v>9999</v>
      </c>
      <c r="AB65" s="64"/>
      <c r="AC65" s="64">
        <f>VLOOKUP($B65,'Stadtteilprofile 2015'!$A$5:$BQ$103,AC$1,FALSE)</f>
        <v>35</v>
      </c>
      <c r="AD65" s="67">
        <f t="shared" si="24"/>
        <v>262.34285714285716</v>
      </c>
      <c r="AE65" s="1">
        <v>0.57200000000000006</v>
      </c>
      <c r="AF65" s="43" t="s">
        <v>257</v>
      </c>
      <c r="AG65" s="43"/>
      <c r="AH65" s="42">
        <f t="shared" si="25"/>
        <v>1.1979960792855588</v>
      </c>
      <c r="AI65" s="44">
        <f t="shared" si="26"/>
        <v>0.87949343418631654</v>
      </c>
      <c r="AJ65" s="42">
        <f t="shared" si="27"/>
        <v>0.79999999999999993</v>
      </c>
      <c r="AK65" s="54">
        <f t="shared" si="28"/>
        <v>0.84290374873007901</v>
      </c>
      <c r="AL65" s="75">
        <f t="shared" si="29"/>
        <v>0.55196089322582409</v>
      </c>
      <c r="AM65" s="68">
        <f t="shared" si="30"/>
        <v>200</v>
      </c>
      <c r="AN65" s="41">
        <f t="shared" si="31"/>
        <v>2.1781746896101066E-2</v>
      </c>
      <c r="AO65" s="68">
        <f t="shared" si="32"/>
        <v>-284</v>
      </c>
    </row>
    <row r="66" spans="1:41">
      <c r="A66" t="s">
        <v>51</v>
      </c>
      <c r="B66" s="70" t="s">
        <v>52</v>
      </c>
      <c r="C66">
        <v>1243</v>
      </c>
      <c r="D66" s="45">
        <v>1026</v>
      </c>
      <c r="E66" s="45">
        <f t="shared" si="17"/>
        <v>2269</v>
      </c>
      <c r="F66" s="1">
        <f t="shared" si="18"/>
        <v>2.9100529100529099E-2</v>
      </c>
      <c r="G66" s="2">
        <v>13.4</v>
      </c>
      <c r="H66" s="66">
        <f t="shared" si="19"/>
        <v>3187.6119402985073</v>
      </c>
      <c r="I66" s="64">
        <f>VLOOKUP($B66,'Stadtteilprofile 2015'!$A$5:$BQ$103,I$1,FALSE)</f>
        <v>42714</v>
      </c>
      <c r="J66" s="64">
        <f>VLOOKUP($B66,'Stadtteilprofile 2015'!$A$5:$BQ$103,J$1,FALSE)</f>
        <v>7273</v>
      </c>
      <c r="K66" s="64">
        <f>VLOOKUP($B66,'Stadtteilprofile 2015'!$A$5:$BQ$103,K$1,FALSE)</f>
        <v>4884</v>
      </c>
      <c r="L66" s="64">
        <f>VLOOKUP($B66,'Stadtteilprofile 2015'!$A$5:$BQ$103,L$1,FALSE)</f>
        <v>11264</v>
      </c>
      <c r="M66" s="1">
        <f t="shared" si="20"/>
        <v>0.2637074495481575</v>
      </c>
      <c r="N66" s="64">
        <f>VLOOKUP($B66,'Stadtteilprofile 2015'!$A$5:$BQ$103,N$1,FALSE)</f>
        <v>1488</v>
      </c>
      <c r="O66" s="1">
        <f>VLOOKUP($B66,'Stadtteilprofile 2015'!$A$5:$BQ$103,O$1,FALSE)/100</f>
        <v>5.3220787581816233E-2</v>
      </c>
      <c r="P66" s="64">
        <f>VLOOKUP($B66,'Stadtteilprofile 2015'!$A$5:$BQ$103,P$1,FALSE)</f>
        <v>3939</v>
      </c>
      <c r="Q66" s="1">
        <f>VLOOKUP($B66,'Stadtteilprofile 2015'!$A$5:$BQ$103,Q$1,FALSE)/100</f>
        <v>9.2218008147211691E-2</v>
      </c>
      <c r="R66" s="61">
        <f>VLOOKUP($B66,'Stadtteilprofile 2015'!$A$5:$BQ$103,R$1,FALSE)</f>
        <v>28562</v>
      </c>
      <c r="S66" s="64">
        <f>VLOOKUP($B66,'Stadtteilprofile 2015'!$A$5:$BQ$103,S$1,FALSE)</f>
        <v>20334</v>
      </c>
      <c r="T66" s="64">
        <f>VLOOKUP($B66,'Stadtteilprofile 2015'!$A$5:$BQ$103,T$1,FALSE)</f>
        <v>8246</v>
      </c>
      <c r="U66" s="64">
        <f>VLOOKUP($B66,'Stadtteilprofile 2015'!$A$5:$BQ$103,U$1,FALSE)</f>
        <v>2451</v>
      </c>
      <c r="V66" s="1">
        <f t="shared" si="21"/>
        <v>0.12053703157273532</v>
      </c>
      <c r="W66" s="64">
        <f>VLOOKUP($B66,'Stadtteilprofile 2015'!$A$5:$BQ$103,W$1,FALSE)</f>
        <v>1543</v>
      </c>
      <c r="X66" s="64">
        <f>VLOOKUP($B66,'Stadtteilprofile 2015'!$A$5:$BQ$103,X$1,FALSE)</f>
        <v>24</v>
      </c>
      <c r="Y66" s="64">
        <f t="shared" si="22"/>
        <v>303.04166666666669</v>
      </c>
      <c r="Z66" s="64">
        <f>VLOOKUP($B66,'Stadtteilprofile 2015'!$A$5:$BQ$103,Z$1,FALSE)</f>
        <v>6</v>
      </c>
      <c r="AA66" s="64">
        <f t="shared" si="23"/>
        <v>1212.1666666666667</v>
      </c>
      <c r="AB66" s="64">
        <v>4410</v>
      </c>
      <c r="AC66" s="64">
        <f>VLOOKUP($B66,'Stadtteilprofile 2015'!$A$5:$BQ$103,AC$1,FALSE)</f>
        <v>88</v>
      </c>
      <c r="AD66" s="67">
        <f t="shared" si="24"/>
        <v>485.38636363636363</v>
      </c>
      <c r="AE66" s="1">
        <v>0.58200000000000007</v>
      </c>
      <c r="AF66" s="43" t="s">
        <v>257</v>
      </c>
      <c r="AG66" s="43" t="s">
        <v>268</v>
      </c>
      <c r="AH66" s="42">
        <f t="shared" si="25"/>
        <v>3.1371447300650841</v>
      </c>
      <c r="AI66" s="44">
        <f t="shared" si="26"/>
        <v>0.82406814473221579</v>
      </c>
      <c r="AJ66" s="42">
        <f t="shared" si="27"/>
        <v>1</v>
      </c>
      <c r="AK66" s="54">
        <f t="shared" si="28"/>
        <v>2.5852210374611819</v>
      </c>
      <c r="AL66" s="75">
        <f t="shared" si="29"/>
        <v>1.6928871358955262</v>
      </c>
      <c r="AM66" s="68">
        <f t="shared" si="30"/>
        <v>2200</v>
      </c>
      <c r="AN66" s="41">
        <f t="shared" si="31"/>
        <v>5.1505361239874516E-2</v>
      </c>
      <c r="AO66" s="68">
        <f t="shared" si="32"/>
        <v>957</v>
      </c>
    </row>
    <row r="67" spans="1:41">
      <c r="A67" t="s">
        <v>51</v>
      </c>
      <c r="B67" s="70" t="s">
        <v>54</v>
      </c>
      <c r="C67">
        <v>700</v>
      </c>
      <c r="D67" s="45">
        <v>0</v>
      </c>
      <c r="E67" s="45">
        <f t="shared" si="17"/>
        <v>700</v>
      </c>
      <c r="F67" s="1">
        <f t="shared" si="18"/>
        <v>4.6533271288971612E-2</v>
      </c>
      <c r="G67" s="2">
        <v>7.2</v>
      </c>
      <c r="H67" s="66">
        <f t="shared" si="19"/>
        <v>2089.3055555555557</v>
      </c>
      <c r="I67" s="64">
        <f>VLOOKUP($B67,'Stadtteilprofile 2015'!$A$5:$BQ$103,I$1,FALSE)</f>
        <v>15043</v>
      </c>
      <c r="J67" s="64">
        <f>VLOOKUP($B67,'Stadtteilprofile 2015'!$A$5:$BQ$103,J$1,FALSE)</f>
        <v>2290</v>
      </c>
      <c r="K67" s="64">
        <f>VLOOKUP($B67,'Stadtteilprofile 2015'!$A$5:$BQ$103,K$1,FALSE)</f>
        <v>1242</v>
      </c>
      <c r="L67" s="64">
        <f>VLOOKUP($B67,'Stadtteilprofile 2015'!$A$5:$BQ$103,L$1,FALSE)</f>
        <v>2886</v>
      </c>
      <c r="M67" s="1">
        <f t="shared" si="20"/>
        <v>0.19185002991424582</v>
      </c>
      <c r="N67" s="64">
        <f>VLOOKUP($B67,'Stadtteilprofile 2015'!$A$5:$BQ$103,N$1,FALSE)</f>
        <v>490</v>
      </c>
      <c r="O67" s="1">
        <f>VLOOKUP($B67,'Stadtteilprofile 2015'!$A$5:$BQ$103,O$1,FALSE)/100</f>
        <v>4.6903417248970999E-2</v>
      </c>
      <c r="P67" s="64">
        <f>VLOOKUP($B67,'Stadtteilprofile 2015'!$A$5:$BQ$103,P$1,FALSE)</f>
        <v>896</v>
      </c>
      <c r="Q67" s="1">
        <f>VLOOKUP($B67,'Stadtteilprofile 2015'!$A$5:$BQ$103,Q$1,FALSE)/100</f>
        <v>5.9562587249883663E-2</v>
      </c>
      <c r="R67" s="61">
        <f>VLOOKUP($B67,'Stadtteilprofile 2015'!$A$5:$BQ$103,R$1,FALSE)</f>
        <v>35324</v>
      </c>
      <c r="S67" s="64">
        <f>VLOOKUP($B67,'Stadtteilprofile 2015'!$A$5:$BQ$103,S$1,FALSE)</f>
        <v>8176</v>
      </c>
      <c r="T67" s="64">
        <f>VLOOKUP($B67,'Stadtteilprofile 2015'!$A$5:$BQ$103,T$1,FALSE)</f>
        <v>1716</v>
      </c>
      <c r="U67" s="64">
        <f>VLOOKUP($B67,'Stadtteilprofile 2015'!$A$5:$BQ$103,U$1,FALSE)</f>
        <v>363</v>
      </c>
      <c r="V67" s="1">
        <f t="shared" si="21"/>
        <v>4.4398238747553817E-2</v>
      </c>
      <c r="W67" s="64">
        <f>VLOOKUP($B67,'Stadtteilprofile 2015'!$A$5:$BQ$103,W$1,FALSE)</f>
        <v>267</v>
      </c>
      <c r="X67" s="64">
        <f>VLOOKUP($B67,'Stadtteilprofile 2015'!$A$5:$BQ$103,X$1,FALSE)</f>
        <v>8</v>
      </c>
      <c r="Y67" s="64">
        <f t="shared" si="22"/>
        <v>286.25</v>
      </c>
      <c r="Z67" s="64">
        <f>VLOOKUP($B67,'Stadtteilprofile 2015'!$A$5:$BQ$103,Z$1,FALSE)</f>
        <v>1</v>
      </c>
      <c r="AA67" s="64">
        <f t="shared" si="23"/>
        <v>2290</v>
      </c>
      <c r="AB67" s="64">
        <v>1691</v>
      </c>
      <c r="AC67" s="64">
        <f>VLOOKUP($B67,'Stadtteilprofile 2015'!$A$5:$BQ$103,AC$1,FALSE)</f>
        <v>14</v>
      </c>
      <c r="AD67" s="67">
        <f t="shared" si="24"/>
        <v>1074.5</v>
      </c>
      <c r="AE67" s="1">
        <v>0.76700000000000002</v>
      </c>
      <c r="AF67" s="43" t="s">
        <v>257</v>
      </c>
      <c r="AG67" s="43"/>
      <c r="AH67" s="42">
        <f t="shared" si="25"/>
        <v>3.7272101315669053</v>
      </c>
      <c r="AI67" s="44">
        <f t="shared" si="26"/>
        <v>0.88442252730013282</v>
      </c>
      <c r="AJ67" s="42">
        <f t="shared" si="27"/>
        <v>0.70000000000000007</v>
      </c>
      <c r="AK67" s="54">
        <f t="shared" si="28"/>
        <v>2.3075000230373441</v>
      </c>
      <c r="AL67" s="75">
        <f t="shared" si="29"/>
        <v>1.5110263488010183</v>
      </c>
      <c r="AM67" s="68">
        <f t="shared" si="30"/>
        <v>700</v>
      </c>
      <c r="AN67" s="41">
        <f t="shared" si="31"/>
        <v>4.6533271288971612E-2</v>
      </c>
      <c r="AO67" s="68">
        <f t="shared" si="32"/>
        <v>0</v>
      </c>
    </row>
    <row r="68" spans="1:41">
      <c r="A68" t="s">
        <v>51</v>
      </c>
      <c r="B68" s="70" t="s">
        <v>60</v>
      </c>
      <c r="C68">
        <v>0</v>
      </c>
      <c r="D68" s="45">
        <v>0</v>
      </c>
      <c r="E68" s="45">
        <f t="shared" ref="E68:E99" si="33">SUM(C68:D68)</f>
        <v>0</v>
      </c>
      <c r="F68" s="1">
        <f t="shared" ref="F68:F102" si="34">C68/I68</f>
        <v>0</v>
      </c>
      <c r="G68" s="2">
        <v>2.2000000000000002</v>
      </c>
      <c r="H68" s="66">
        <f t="shared" ref="H68:H99" si="35">I68/G68</f>
        <v>7575.9090909090901</v>
      </c>
      <c r="I68" s="64">
        <f>VLOOKUP($B68,'Stadtteilprofile 2015'!$A$5:$BQ$103,I$1,FALSE)</f>
        <v>16667</v>
      </c>
      <c r="J68" s="64">
        <f>VLOOKUP($B68,'Stadtteilprofile 2015'!$A$5:$BQ$103,J$1,FALSE)</f>
        <v>1849</v>
      </c>
      <c r="K68" s="64">
        <f>VLOOKUP($B68,'Stadtteilprofile 2015'!$A$5:$BQ$103,K$1,FALSE)</f>
        <v>1734</v>
      </c>
      <c r="L68" s="64">
        <f>VLOOKUP($B68,'Stadtteilprofile 2015'!$A$5:$BQ$103,L$1,FALSE)</f>
        <v>3701</v>
      </c>
      <c r="M68" s="1">
        <f t="shared" ref="M68:M99" si="36">L68/I68</f>
        <v>0.22205555888882222</v>
      </c>
      <c r="N68" s="64">
        <f>VLOOKUP($B68,'Stadtteilprofile 2015'!$A$5:$BQ$103,N$1,FALSE)</f>
        <v>387</v>
      </c>
      <c r="O68" s="1">
        <f>VLOOKUP($B68,'Stadtteilprofile 2015'!$A$5:$BQ$103,O$1,FALSE)/100</f>
        <v>3.3253136277710947E-2</v>
      </c>
      <c r="P68" s="64">
        <f>VLOOKUP($B68,'Stadtteilprofile 2015'!$A$5:$BQ$103,P$1,FALSE)</f>
        <v>403</v>
      </c>
      <c r="Q68" s="1">
        <f>VLOOKUP($B68,'Stadtteilprofile 2015'!$A$5:$BQ$103,Q$1,FALSE)/100</f>
        <v>2.4179516409671805E-2</v>
      </c>
      <c r="R68" s="61">
        <f>VLOOKUP($B68,'Stadtteilprofile 2015'!$A$5:$BQ$103,R$1,FALSE)</f>
        <v>57277</v>
      </c>
      <c r="S68" s="64">
        <f>VLOOKUP($B68,'Stadtteilprofile 2015'!$A$5:$BQ$103,S$1,FALSE)</f>
        <v>10213</v>
      </c>
      <c r="T68" s="64">
        <f>VLOOKUP($B68,'Stadtteilprofile 2015'!$A$5:$BQ$103,T$1,FALSE)</f>
        <v>202</v>
      </c>
      <c r="U68" s="64">
        <f>VLOOKUP($B68,'Stadtteilprofile 2015'!$A$5:$BQ$103,U$1,FALSE)</f>
        <v>0</v>
      </c>
      <c r="V68" s="1">
        <f t="shared" ref="V68:V99" si="37">U68/S68</f>
        <v>0</v>
      </c>
      <c r="W68" s="64">
        <f>VLOOKUP($B68,'Stadtteilprofile 2015'!$A$5:$BQ$103,W$1,FALSE)</f>
        <v>0</v>
      </c>
      <c r="X68" s="64">
        <f>VLOOKUP($B68,'Stadtteilprofile 2015'!$A$5:$BQ$103,X$1,FALSE)</f>
        <v>11</v>
      </c>
      <c r="Y68" s="64">
        <f t="shared" ref="Y68:Y99" si="38">IF(X68=0,999,J68/X68)</f>
        <v>168.09090909090909</v>
      </c>
      <c r="Z68" s="64">
        <f>VLOOKUP($B68,'Stadtteilprofile 2015'!$A$5:$BQ$103,Z$1,FALSE)</f>
        <v>1</v>
      </c>
      <c r="AA68" s="64">
        <f t="shared" ref="AA68:AA99" si="39">IF(Z68=0,9999,J68/Z68)</f>
        <v>1849</v>
      </c>
      <c r="AB68" s="64">
        <v>988</v>
      </c>
      <c r="AC68" s="64">
        <f>VLOOKUP($B68,'Stadtteilprofile 2015'!$A$5:$BQ$103,AC$1,FALSE)</f>
        <v>97</v>
      </c>
      <c r="AD68" s="67">
        <f t="shared" ref="AD68:AD99" si="40">IF(AC68=0,3333,I68/AC68)</f>
        <v>171.82474226804123</v>
      </c>
      <c r="AE68" s="1">
        <v>0.64200000000000002</v>
      </c>
      <c r="AF68" s="43" t="s">
        <v>257</v>
      </c>
      <c r="AG68" s="43"/>
      <c r="AH68" s="42">
        <f t="shared" ref="AH68:AH102" si="41">IF(((1/SQRT(H68))*100)*((1/SQRT(H68))*100)&gt;$AH$1,$AH$1,((1/SQRT(H68))*100)*((1/SQRT(H68))*100))</f>
        <v>1.3199736005279894</v>
      </c>
      <c r="AI68" s="44">
        <f t="shared" ref="AI68:AI102" si="42">(1-Q68)*(1-Q68)</f>
        <v>0.95222561619446211</v>
      </c>
      <c r="AJ68" s="42">
        <f t="shared" ref="AJ68:AJ102" si="43">(IF(AA68&lt;1500,0.2,0.1)+IF(Y68&lt;350,0.2,0.1)+IF(AD68&lt;500,0.2,0.1)+IF(AF68="x",0.2,0.1)+IF(AG68="",0.1,0.2))</f>
        <v>0.79999999999999993</v>
      </c>
      <c r="AK68" s="54">
        <f t="shared" ref="AK68:AK99" si="44">AH68*AI68*AJ68</f>
        <v>1.0055301400985499</v>
      </c>
      <c r="AL68" s="75">
        <f t="shared" ref="AL68:AL99" si="45">AK68/$AK$112</f>
        <v>0.65845396361146591</v>
      </c>
      <c r="AM68" s="68">
        <f t="shared" ref="AM68:AM99" si="46">ROUND(I68/$I$112*$AM$1*AL68,-2)</f>
        <v>300</v>
      </c>
      <c r="AN68" s="41">
        <f t="shared" ref="AN68:AN99" si="47">AM68/I68</f>
        <v>1.7999640007199856E-2</v>
      </c>
      <c r="AO68" s="68">
        <f t="shared" ref="AO68:AO102" si="48">AM68-C68</f>
        <v>300</v>
      </c>
    </row>
    <row r="69" spans="1:41">
      <c r="A69" t="s">
        <v>51</v>
      </c>
      <c r="B69" s="70" t="s">
        <v>57</v>
      </c>
      <c r="C69">
        <v>1142</v>
      </c>
      <c r="D69" s="45">
        <v>0</v>
      </c>
      <c r="E69" s="45">
        <f t="shared" si="33"/>
        <v>1142</v>
      </c>
      <c r="F69" s="1">
        <f t="shared" si="34"/>
        <v>2.1776853988291604E-2</v>
      </c>
      <c r="G69" s="2">
        <v>7.6</v>
      </c>
      <c r="H69" s="66">
        <f t="shared" si="35"/>
        <v>6900.1315789473683</v>
      </c>
      <c r="I69" s="64">
        <f>VLOOKUP($B69,'Stadtteilprofile 2015'!$A$5:$BQ$103,I$1,FALSE)</f>
        <v>52441</v>
      </c>
      <c r="J69" s="64">
        <f>VLOOKUP($B69,'Stadtteilprofile 2015'!$A$5:$BQ$103,J$1,FALSE)</f>
        <v>6219</v>
      </c>
      <c r="K69" s="64">
        <f>VLOOKUP($B69,'Stadtteilprofile 2015'!$A$5:$BQ$103,K$1,FALSE)</f>
        <v>5846</v>
      </c>
      <c r="L69" s="64">
        <f>VLOOKUP($B69,'Stadtteilprofile 2015'!$A$5:$BQ$103,L$1,FALSE)</f>
        <v>11379</v>
      </c>
      <c r="M69" s="1">
        <f t="shared" si="36"/>
        <v>0.2169867088728285</v>
      </c>
      <c r="N69" s="64">
        <f>VLOOKUP($B69,'Stadtteilprofile 2015'!$A$5:$BQ$103,N$1,FALSE)</f>
        <v>1426</v>
      </c>
      <c r="O69" s="1">
        <f>VLOOKUP($B69,'Stadtteilprofile 2015'!$A$5:$BQ$103,O$1,FALSE)/100</f>
        <v>3.639519154692325E-2</v>
      </c>
      <c r="P69" s="64">
        <f>VLOOKUP($B69,'Stadtteilprofile 2015'!$A$5:$BQ$103,P$1,FALSE)</f>
        <v>2243</v>
      </c>
      <c r="Q69" s="1">
        <f>VLOOKUP($B69,'Stadtteilprofile 2015'!$A$5:$BQ$103,Q$1,FALSE)/100</f>
        <v>4.2771876966495689E-2</v>
      </c>
      <c r="R69" s="61">
        <f>VLOOKUP($B69,'Stadtteilprofile 2015'!$A$5:$BQ$103,R$1,FALSE)</f>
        <v>48915</v>
      </c>
      <c r="S69" s="64">
        <f>VLOOKUP($B69,'Stadtteilprofile 2015'!$A$5:$BQ$103,S$1,FALSE)</f>
        <v>31761</v>
      </c>
      <c r="T69" s="64">
        <f>VLOOKUP($B69,'Stadtteilprofile 2015'!$A$5:$BQ$103,T$1,FALSE)</f>
        <v>712</v>
      </c>
      <c r="U69" s="64">
        <f>VLOOKUP($B69,'Stadtteilprofile 2015'!$A$5:$BQ$103,U$1,FALSE)</f>
        <v>879</v>
      </c>
      <c r="V69" s="1">
        <f t="shared" si="37"/>
        <v>2.7675451024841789E-2</v>
      </c>
      <c r="W69" s="64">
        <f>VLOOKUP($B69,'Stadtteilprofile 2015'!$A$5:$BQ$103,W$1,FALSE)</f>
        <v>436</v>
      </c>
      <c r="X69" s="64">
        <f>VLOOKUP($B69,'Stadtteilprofile 2015'!$A$5:$BQ$103,X$1,FALSE)</f>
        <v>36</v>
      </c>
      <c r="Y69" s="64">
        <f t="shared" si="38"/>
        <v>172.75</v>
      </c>
      <c r="Z69" s="64">
        <f>VLOOKUP($B69,'Stadtteilprofile 2015'!$A$5:$BQ$103,Z$1,FALSE)</f>
        <v>6</v>
      </c>
      <c r="AA69" s="64">
        <f t="shared" si="39"/>
        <v>1036.5</v>
      </c>
      <c r="AB69" s="64">
        <v>4486</v>
      </c>
      <c r="AC69" s="64">
        <f>VLOOKUP($B69,'Stadtteilprofile 2015'!$A$5:$BQ$103,AC$1,FALSE)</f>
        <v>244</v>
      </c>
      <c r="AD69" s="67">
        <f t="shared" si="40"/>
        <v>214.92213114754099</v>
      </c>
      <c r="AE69" s="1">
        <v>0.38200000000000001</v>
      </c>
      <c r="AF69" s="43" t="s">
        <v>257</v>
      </c>
      <c r="AG69" s="43" t="s">
        <v>278</v>
      </c>
      <c r="AH69" s="42">
        <f t="shared" si="41"/>
        <v>1.449247726015904</v>
      </c>
      <c r="AI69" s="44">
        <f t="shared" si="42"/>
        <v>0.91628567952624573</v>
      </c>
      <c r="AJ69" s="42">
        <f t="shared" si="43"/>
        <v>1</v>
      </c>
      <c r="AK69" s="54">
        <f t="shared" si="44"/>
        <v>1.3279249374343489</v>
      </c>
      <c r="AL69" s="75">
        <f t="shared" si="45"/>
        <v>0.86956860223648702</v>
      </c>
      <c r="AM69" s="68">
        <f t="shared" si="46"/>
        <v>1400</v>
      </c>
      <c r="AN69" s="41">
        <f t="shared" si="47"/>
        <v>2.6696668637135067E-2</v>
      </c>
      <c r="AO69" s="68">
        <f t="shared" si="48"/>
        <v>258</v>
      </c>
    </row>
    <row r="70" spans="1:41">
      <c r="A70" t="s">
        <v>76</v>
      </c>
      <c r="B70" s="71" t="s">
        <v>77</v>
      </c>
      <c r="C70">
        <v>0</v>
      </c>
      <c r="D70" s="45">
        <v>0</v>
      </c>
      <c r="E70" s="45">
        <f t="shared" si="33"/>
        <v>0</v>
      </c>
      <c r="F70" s="1">
        <f t="shared" si="34"/>
        <v>0</v>
      </c>
      <c r="G70" s="2">
        <v>1.3</v>
      </c>
      <c r="H70" s="66">
        <f t="shared" si="35"/>
        <v>590.76923076923072</v>
      </c>
      <c r="I70" s="64">
        <f>VLOOKUP($B70,'Stadtteilprofile 2015'!$A$5:$BQ$103,I$1,FALSE)</f>
        <v>768</v>
      </c>
      <c r="J70" s="64">
        <f>VLOOKUP($B70,'Stadtteilprofile 2015'!$A$5:$BQ$103,J$1,FALSE)</f>
        <v>120</v>
      </c>
      <c r="K70" s="64">
        <f>VLOOKUP($B70,'Stadtteilprofile 2015'!$A$5:$BQ$103,K$1,FALSE)</f>
        <v>119</v>
      </c>
      <c r="L70" s="64">
        <f>VLOOKUP($B70,'Stadtteilprofile 2015'!$A$5:$BQ$103,L$1,FALSE)</f>
        <v>224</v>
      </c>
      <c r="M70" s="1">
        <f t="shared" si="36"/>
        <v>0.29166666666666669</v>
      </c>
      <c r="N70" s="64">
        <f>VLOOKUP($B70,'Stadtteilprofile 2015'!$A$5:$BQ$103,N$1,FALSE)</f>
        <v>43</v>
      </c>
      <c r="O70" s="1">
        <f>VLOOKUP($B70,'Stadtteilprofile 2015'!$A$5:$BQ$103,O$1,FALSE)/100</f>
        <v>8.3333333333333343E-2</v>
      </c>
      <c r="P70" s="64">
        <f>VLOOKUP($B70,'Stadtteilprofile 2015'!$A$5:$BQ$103,P$1,FALSE)</f>
        <v>78</v>
      </c>
      <c r="Q70" s="1">
        <f>VLOOKUP($B70,'Stadtteilprofile 2015'!$A$5:$BQ$103,Q$1,FALSE)/100</f>
        <v>0.1015625</v>
      </c>
      <c r="R70" s="61">
        <f>VLOOKUP($B70,'Stadtteilprofile 2015'!$A$5:$BQ$103,R$1,FALSE)</f>
        <v>31326</v>
      </c>
      <c r="S70" s="64">
        <f>VLOOKUP($B70,'Stadtteilprofile 2015'!$A$5:$BQ$103,S$1,FALSE)</f>
        <v>388</v>
      </c>
      <c r="T70" s="64">
        <f>VLOOKUP($B70,'Stadtteilprofile 2015'!$A$5:$BQ$103,T$1,FALSE)</f>
        <v>145</v>
      </c>
      <c r="U70" s="64">
        <f>VLOOKUP($B70,'Stadtteilprofile 2015'!$A$5:$BQ$103,U$1,FALSE)</f>
        <v>0</v>
      </c>
      <c r="V70" s="1">
        <f t="shared" si="37"/>
        <v>0</v>
      </c>
      <c r="W70" s="64">
        <f>VLOOKUP($B70,'Stadtteilprofile 2015'!$A$5:$BQ$103,W$1,FALSE)</f>
        <v>0</v>
      </c>
      <c r="X70" s="64">
        <f>VLOOKUP($B70,'Stadtteilprofile 2015'!$A$5:$BQ$103,X$1,FALSE)</f>
        <v>1</v>
      </c>
      <c r="Y70" s="64">
        <f t="shared" si="38"/>
        <v>120</v>
      </c>
      <c r="Z70" s="64">
        <f>VLOOKUP($B70,'Stadtteilprofile 2015'!$A$5:$BQ$103,Z$1,FALSE)</f>
        <v>1</v>
      </c>
      <c r="AA70" s="64">
        <f t="shared" si="39"/>
        <v>120</v>
      </c>
      <c r="AB70" s="64">
        <v>65</v>
      </c>
      <c r="AC70" s="64">
        <f>VLOOKUP($B70,'Stadtteilprofile 2015'!$A$5:$BQ$103,AC$1,FALSE)</f>
        <v>2</v>
      </c>
      <c r="AD70" s="67">
        <f t="shared" si="40"/>
        <v>384</v>
      </c>
      <c r="AE70" s="1">
        <v>0.57899999999999996</v>
      </c>
      <c r="AF70" s="43"/>
      <c r="AG70" s="43"/>
      <c r="AH70" s="42">
        <f t="shared" si="41"/>
        <v>3.7272101315669053</v>
      </c>
      <c r="AI70" s="44">
        <f t="shared" si="42"/>
        <v>0.80718994140625</v>
      </c>
      <c r="AJ70" s="42">
        <f t="shared" si="43"/>
        <v>0.8</v>
      </c>
      <c r="AK70" s="54">
        <f t="shared" si="44"/>
        <v>2.4068532221666175</v>
      </c>
      <c r="AL70" s="75">
        <f t="shared" si="45"/>
        <v>1.5760860672076069</v>
      </c>
      <c r="AM70" s="68">
        <f t="shared" si="46"/>
        <v>0</v>
      </c>
      <c r="AN70" s="41">
        <f t="shared" si="47"/>
        <v>0</v>
      </c>
      <c r="AO70" s="68">
        <f t="shared" si="48"/>
        <v>0</v>
      </c>
    </row>
    <row r="71" spans="1:41">
      <c r="A71" t="s">
        <v>76</v>
      </c>
      <c r="B71" s="71" t="s">
        <v>83</v>
      </c>
      <c r="C71">
        <v>0</v>
      </c>
      <c r="D71" s="45">
        <v>0</v>
      </c>
      <c r="E71" s="45">
        <f t="shared" si="33"/>
        <v>0</v>
      </c>
      <c r="F71" s="1">
        <f t="shared" si="34"/>
        <v>0</v>
      </c>
      <c r="G71" s="2">
        <v>8.3000000000000007</v>
      </c>
      <c r="H71" s="66">
        <f t="shared" si="35"/>
        <v>2885.060240963855</v>
      </c>
      <c r="I71" s="64">
        <f>VLOOKUP($B71,'Stadtteilprofile 2015'!$A$5:$BQ$103,I$1,FALSE)</f>
        <v>23946</v>
      </c>
      <c r="J71" s="64">
        <f>VLOOKUP($B71,'Stadtteilprofile 2015'!$A$5:$BQ$103,J$1,FALSE)</f>
        <v>3947</v>
      </c>
      <c r="K71" s="64">
        <f>VLOOKUP($B71,'Stadtteilprofile 2015'!$A$5:$BQ$103,K$1,FALSE)</f>
        <v>3506</v>
      </c>
      <c r="L71" s="64">
        <f>VLOOKUP($B71,'Stadtteilprofile 2015'!$A$5:$BQ$103,L$1,FALSE)</f>
        <v>8196</v>
      </c>
      <c r="M71" s="1">
        <f t="shared" si="36"/>
        <v>0.34227010774242045</v>
      </c>
      <c r="N71" s="64">
        <f>VLOOKUP($B71,'Stadtteilprofile 2015'!$A$5:$BQ$103,N$1,FALSE)</f>
        <v>963</v>
      </c>
      <c r="O71" s="1">
        <f>VLOOKUP($B71,'Stadtteilprofile 2015'!$A$5:$BQ$103,O$1,FALSE)/100</f>
        <v>6.2205283896389123E-2</v>
      </c>
      <c r="P71" s="64">
        <f>VLOOKUP($B71,'Stadtteilprofile 2015'!$A$5:$BQ$103,P$1,FALSE)</f>
        <v>2471</v>
      </c>
      <c r="Q71" s="1">
        <f>VLOOKUP($B71,'Stadtteilprofile 2015'!$A$5:$BQ$103,Q$1,FALSE)/100</f>
        <v>0.10319051198530026</v>
      </c>
      <c r="R71" s="61">
        <f>VLOOKUP($B71,'Stadtteilprofile 2015'!$A$5:$BQ$103,R$1,FALSE)</f>
        <v>30756</v>
      </c>
      <c r="S71" s="64">
        <f>VLOOKUP($B71,'Stadtteilprofile 2015'!$A$5:$BQ$103,S$1,FALSE)</f>
        <v>11882</v>
      </c>
      <c r="T71" s="64">
        <f>VLOOKUP($B71,'Stadtteilprofile 2015'!$A$5:$BQ$103,T$1,FALSE)</f>
        <v>3590</v>
      </c>
      <c r="U71" s="64">
        <f>VLOOKUP($B71,'Stadtteilprofile 2015'!$A$5:$BQ$103,U$1,FALSE)</f>
        <v>907</v>
      </c>
      <c r="V71" s="1">
        <f t="shared" si="37"/>
        <v>7.6333950513381585E-2</v>
      </c>
      <c r="W71" s="64">
        <f>VLOOKUP($B71,'Stadtteilprofile 2015'!$A$5:$BQ$103,W$1,FALSE)</f>
        <v>302</v>
      </c>
      <c r="X71" s="64">
        <f>VLOOKUP($B71,'Stadtteilprofile 2015'!$A$5:$BQ$103,X$1,FALSE)</f>
        <v>7</v>
      </c>
      <c r="Y71" s="64">
        <f t="shared" si="38"/>
        <v>563.85714285714289</v>
      </c>
      <c r="Z71" s="64">
        <f>VLOOKUP($B71,'Stadtteilprofile 2015'!$A$5:$BQ$103,Z$1,FALSE)</f>
        <v>2</v>
      </c>
      <c r="AA71" s="64">
        <f t="shared" si="39"/>
        <v>1973.5</v>
      </c>
      <c r="AB71" s="64">
        <v>2109</v>
      </c>
      <c r="AC71" s="64">
        <f>VLOOKUP($B71,'Stadtteilprofile 2015'!$A$5:$BQ$103,AC$1,FALSE)</f>
        <v>12</v>
      </c>
      <c r="AD71" s="67">
        <f t="shared" si="40"/>
        <v>1995.5</v>
      </c>
      <c r="AE71" s="1"/>
      <c r="AF71" s="43"/>
      <c r="AG71" s="43"/>
      <c r="AH71" s="42">
        <f t="shared" si="41"/>
        <v>3.466132130627245</v>
      </c>
      <c r="AI71" s="44">
        <f t="shared" si="42"/>
        <v>0.80426725779318786</v>
      </c>
      <c r="AJ71" s="42">
        <f t="shared" si="43"/>
        <v>0.5</v>
      </c>
      <c r="AK71" s="54">
        <f t="shared" si="44"/>
        <v>1.393848291924217</v>
      </c>
      <c r="AL71" s="75">
        <f t="shared" si="45"/>
        <v>0.91273736697800245</v>
      </c>
      <c r="AM71" s="68">
        <f t="shared" si="46"/>
        <v>700</v>
      </c>
      <c r="AN71" s="41">
        <f t="shared" si="47"/>
        <v>2.9232439655892426E-2</v>
      </c>
      <c r="AO71" s="68">
        <f t="shared" si="48"/>
        <v>700</v>
      </c>
    </row>
    <row r="72" spans="1:41">
      <c r="A72" t="s">
        <v>76</v>
      </c>
      <c r="B72" s="71" t="s">
        <v>79</v>
      </c>
      <c r="C72">
        <v>0</v>
      </c>
      <c r="D72" s="45">
        <v>0</v>
      </c>
      <c r="E72" s="45">
        <f t="shared" si="33"/>
        <v>0</v>
      </c>
      <c r="F72" s="1">
        <f t="shared" si="34"/>
        <v>0</v>
      </c>
      <c r="G72" s="2">
        <v>8.8000000000000007</v>
      </c>
      <c r="H72" s="66">
        <f t="shared" si="35"/>
        <v>81.136363636363626</v>
      </c>
      <c r="I72" s="64">
        <f>VLOOKUP($B72,'Stadtteilprofile 2015'!$A$5:$BQ$103,I$1,FALSE)</f>
        <v>714</v>
      </c>
      <c r="J72" s="64">
        <f>VLOOKUP($B72,'Stadtteilprofile 2015'!$A$5:$BQ$103,J$1,FALSE)</f>
        <v>123</v>
      </c>
      <c r="K72" s="64">
        <f>VLOOKUP($B72,'Stadtteilprofile 2015'!$A$5:$BQ$103,K$1,FALSE)</f>
        <v>57</v>
      </c>
      <c r="L72" s="64">
        <f>VLOOKUP($B72,'Stadtteilprofile 2015'!$A$5:$BQ$103,L$1,FALSE)</f>
        <v>95</v>
      </c>
      <c r="M72" s="1">
        <f t="shared" si="36"/>
        <v>0.13305322128851541</v>
      </c>
      <c r="N72" s="64">
        <f>VLOOKUP($B72,'Stadtteilprofile 2015'!$A$5:$BQ$103,N$1,FALSE)</f>
        <v>12</v>
      </c>
      <c r="O72" s="1">
        <f>VLOOKUP($B72,'Stadtteilprofile 2015'!$A$5:$BQ$103,O$1,FALSE)/100</f>
        <v>2.4340770791075054E-2</v>
      </c>
      <c r="P72" s="64">
        <f>VLOOKUP($B72,'Stadtteilprofile 2015'!$A$5:$BQ$103,P$1,FALSE)</f>
        <v>22</v>
      </c>
      <c r="Q72" s="1">
        <f>VLOOKUP($B72,'Stadtteilprofile 2015'!$A$5:$BQ$103,Q$1,FALSE)/100</f>
        <v>3.081232492997199E-2</v>
      </c>
      <c r="R72" s="61">
        <f>VLOOKUP($B72,'Stadtteilprofile 2015'!$A$5:$BQ$103,R$1,FALSE)</f>
        <v>34280</v>
      </c>
      <c r="S72" s="64">
        <f>VLOOKUP($B72,'Stadtteilprofile 2015'!$A$5:$BQ$103,S$1,FALSE)</f>
        <v>325</v>
      </c>
      <c r="T72" s="64">
        <f>VLOOKUP($B72,'Stadtteilprofile 2015'!$A$5:$BQ$103,T$1,FALSE)</f>
        <v>233</v>
      </c>
      <c r="U72" s="64">
        <f>VLOOKUP($B72,'Stadtteilprofile 2015'!$A$5:$BQ$103,U$1,FALSE)</f>
        <v>0</v>
      </c>
      <c r="V72" s="1">
        <f t="shared" si="37"/>
        <v>0</v>
      </c>
      <c r="W72" s="64">
        <f>VLOOKUP($B72,'Stadtteilprofile 2015'!$A$5:$BQ$103,W$1,FALSE)</f>
        <v>0</v>
      </c>
      <c r="X72" s="64">
        <f>VLOOKUP($B72,'Stadtteilprofile 2015'!$A$5:$BQ$103,X$1,FALSE)</f>
        <v>0</v>
      </c>
      <c r="Y72" s="64">
        <f t="shared" si="38"/>
        <v>999</v>
      </c>
      <c r="Z72" s="64">
        <f>VLOOKUP($B72,'Stadtteilprofile 2015'!$A$5:$BQ$103,Z$1,FALSE)</f>
        <v>0</v>
      </c>
      <c r="AA72" s="64">
        <f t="shared" si="39"/>
        <v>9999</v>
      </c>
      <c r="AB72" s="64"/>
      <c r="AC72" s="64">
        <f>VLOOKUP($B72,'Stadtteilprofile 2015'!$A$5:$BQ$103,AC$1,FALSE)</f>
        <v>1</v>
      </c>
      <c r="AD72" s="67">
        <f t="shared" si="40"/>
        <v>714</v>
      </c>
      <c r="AE72" s="1">
        <v>0.60499999999999998</v>
      </c>
      <c r="AF72" s="43"/>
      <c r="AG72" s="43"/>
      <c r="AH72" s="42">
        <f t="shared" si="41"/>
        <v>3.7272101315669053</v>
      </c>
      <c r="AI72" s="44">
        <f t="shared" si="42"/>
        <v>0.93932474950764622</v>
      </c>
      <c r="AJ72" s="42">
        <f t="shared" si="43"/>
        <v>0.5</v>
      </c>
      <c r="AK72" s="54">
        <f t="shared" si="44"/>
        <v>1.7505303615982222</v>
      </c>
      <c r="AL72" s="75">
        <f t="shared" si="45"/>
        <v>1.1463044309179971</v>
      </c>
      <c r="AM72" s="68">
        <f t="shared" si="46"/>
        <v>0</v>
      </c>
      <c r="AN72" s="41">
        <f t="shared" si="47"/>
        <v>0</v>
      </c>
      <c r="AO72" s="68">
        <f t="shared" si="48"/>
        <v>0</v>
      </c>
    </row>
    <row r="73" spans="1:41">
      <c r="A73" t="s">
        <v>76</v>
      </c>
      <c r="B73" s="71" t="s">
        <v>76</v>
      </c>
      <c r="C73">
        <v>422</v>
      </c>
      <c r="D73" s="45">
        <v>3000</v>
      </c>
      <c r="E73" s="45">
        <f t="shared" si="33"/>
        <v>3422</v>
      </c>
      <c r="F73" s="1">
        <f t="shared" si="34"/>
        <v>1.8391004968186176E-2</v>
      </c>
      <c r="G73" s="2">
        <v>4</v>
      </c>
      <c r="H73" s="66">
        <f t="shared" si="35"/>
        <v>5736.5</v>
      </c>
      <c r="I73" s="64">
        <f>VLOOKUP($B73,'Stadtteilprofile 2015'!$A$5:$BQ$103,I$1,FALSE)</f>
        <v>22946</v>
      </c>
      <c r="J73" s="64">
        <f>VLOOKUP($B73,'Stadtteilprofile 2015'!$A$5:$BQ$103,J$1,FALSE)</f>
        <v>3359</v>
      </c>
      <c r="K73" s="64">
        <f>VLOOKUP($B73,'Stadtteilprofile 2015'!$A$5:$BQ$103,K$1,FALSE)</f>
        <v>7871</v>
      </c>
      <c r="L73" s="64">
        <f>VLOOKUP($B73,'Stadtteilprofile 2015'!$A$5:$BQ$103,L$1,FALSE)</f>
        <v>12461</v>
      </c>
      <c r="M73" s="1">
        <f t="shared" si="36"/>
        <v>0.54305761352741222</v>
      </c>
      <c r="N73" s="64">
        <f>VLOOKUP($B73,'Stadtteilprofile 2015'!$A$5:$BQ$103,N$1,FALSE)</f>
        <v>1528</v>
      </c>
      <c r="O73" s="1">
        <f>VLOOKUP($B73,'Stadtteilprofile 2015'!$A$5:$BQ$103,O$1,FALSE)/100</f>
        <v>8.8564307656639418E-2</v>
      </c>
      <c r="P73" s="64">
        <f>VLOOKUP($B73,'Stadtteilprofile 2015'!$A$5:$BQ$103,P$1,FALSE)</f>
        <v>4193</v>
      </c>
      <c r="Q73" s="1">
        <f>VLOOKUP($B73,'Stadtteilprofile 2015'!$A$5:$BQ$103,Q$1,FALSE)/100</f>
        <v>0.18273337400854178</v>
      </c>
      <c r="R73" s="61">
        <f>VLOOKUP($B73,'Stadtteilprofile 2015'!$A$5:$BQ$103,R$1,FALSE)</f>
        <v>19246</v>
      </c>
      <c r="S73" s="64">
        <f>VLOOKUP($B73,'Stadtteilprofile 2015'!$A$5:$BQ$103,S$1,FALSE)</f>
        <v>11967</v>
      </c>
      <c r="T73" s="64">
        <f>VLOOKUP($B73,'Stadtteilprofile 2015'!$A$5:$BQ$103,T$1,FALSE)</f>
        <v>226</v>
      </c>
      <c r="U73" s="64">
        <f>VLOOKUP($B73,'Stadtteilprofile 2015'!$A$5:$BQ$103,U$1,FALSE)</f>
        <v>1121</v>
      </c>
      <c r="V73" s="1">
        <f t="shared" si="37"/>
        <v>9.3674270911673768E-2</v>
      </c>
      <c r="W73" s="64">
        <f>VLOOKUP($B73,'Stadtteilprofile 2015'!$A$5:$BQ$103,W$1,FALSE)</f>
        <v>432</v>
      </c>
      <c r="X73" s="64">
        <f>VLOOKUP($B73,'Stadtteilprofile 2015'!$A$5:$BQ$103,X$1,FALSE)</f>
        <v>13</v>
      </c>
      <c r="Y73" s="64">
        <f t="shared" si="38"/>
        <v>258.38461538461536</v>
      </c>
      <c r="Z73" s="64">
        <f>VLOOKUP($B73,'Stadtteilprofile 2015'!$A$5:$BQ$103,Z$1,FALSE)</f>
        <v>3</v>
      </c>
      <c r="AA73" s="64">
        <f t="shared" si="39"/>
        <v>1119.6666666666667</v>
      </c>
      <c r="AB73" s="64">
        <v>4790</v>
      </c>
      <c r="AC73" s="64">
        <f>VLOOKUP($B73,'Stadtteilprofile 2015'!$A$5:$BQ$103,AC$1,FALSE)</f>
        <v>171</v>
      </c>
      <c r="AD73" s="67">
        <f t="shared" si="40"/>
        <v>134.18713450292398</v>
      </c>
      <c r="AE73" s="1">
        <v>0.65300000000000002</v>
      </c>
      <c r="AF73" s="43" t="s">
        <v>257</v>
      </c>
      <c r="AG73" s="43" t="s">
        <v>262</v>
      </c>
      <c r="AH73" s="42">
        <f t="shared" si="41"/>
        <v>1.7432232197332869</v>
      </c>
      <c r="AI73" s="44">
        <f t="shared" si="42"/>
        <v>0.66792473795946217</v>
      </c>
      <c r="AJ73" s="42">
        <f t="shared" si="43"/>
        <v>1</v>
      </c>
      <c r="AK73" s="54">
        <f t="shared" si="44"/>
        <v>1.1643419122452057</v>
      </c>
      <c r="AL73" s="75">
        <f t="shared" si="45"/>
        <v>0.76244909679352824</v>
      </c>
      <c r="AM73" s="68">
        <f t="shared" si="46"/>
        <v>500</v>
      </c>
      <c r="AN73" s="41">
        <f t="shared" si="47"/>
        <v>2.1790290246666087E-2</v>
      </c>
      <c r="AO73" s="68">
        <f t="shared" si="48"/>
        <v>78</v>
      </c>
    </row>
    <row r="74" spans="1:41">
      <c r="A74" t="s">
        <v>76</v>
      </c>
      <c r="B74" s="71" t="s">
        <v>81</v>
      </c>
      <c r="C74">
        <v>0</v>
      </c>
      <c r="D74" s="45">
        <v>0</v>
      </c>
      <c r="E74" s="45">
        <f t="shared" si="33"/>
        <v>0</v>
      </c>
      <c r="F74" s="1">
        <f t="shared" si="34"/>
        <v>0</v>
      </c>
      <c r="G74" s="2">
        <v>9.8000000000000007</v>
      </c>
      <c r="H74" s="66">
        <f t="shared" si="35"/>
        <v>1731.9387755102039</v>
      </c>
      <c r="I74" s="64">
        <f>VLOOKUP($B74,'Stadtteilprofile 2015'!$A$5:$BQ$103,I$1,FALSE)</f>
        <v>16973</v>
      </c>
      <c r="J74" s="64">
        <f>VLOOKUP($B74,'Stadtteilprofile 2015'!$A$5:$BQ$103,J$1,FALSE)</f>
        <v>3283</v>
      </c>
      <c r="K74" s="64">
        <f>VLOOKUP($B74,'Stadtteilprofile 2015'!$A$5:$BQ$103,K$1,FALSE)</f>
        <v>2313</v>
      </c>
      <c r="L74" s="64">
        <f>VLOOKUP($B74,'Stadtteilprofile 2015'!$A$5:$BQ$103,L$1,FALSE)</f>
        <v>8703</v>
      </c>
      <c r="M74" s="1">
        <f t="shared" si="36"/>
        <v>0.51275555293701758</v>
      </c>
      <c r="N74" s="64">
        <f>VLOOKUP($B74,'Stadtteilprofile 2015'!$A$5:$BQ$103,N$1,FALSE)</f>
        <v>795</v>
      </c>
      <c r="O74" s="1">
        <f>VLOOKUP($B74,'Stadtteilprofile 2015'!$A$5:$BQ$103,O$1,FALSE)/100</f>
        <v>7.1750902527075805E-2</v>
      </c>
      <c r="P74" s="64">
        <f>VLOOKUP($B74,'Stadtteilprofile 2015'!$A$5:$BQ$103,P$1,FALSE)</f>
        <v>2649</v>
      </c>
      <c r="Q74" s="1">
        <f>VLOOKUP($B74,'Stadtteilprofile 2015'!$A$5:$BQ$103,Q$1,FALSE)/100</f>
        <v>0.15607140752960585</v>
      </c>
      <c r="R74" s="61">
        <f>VLOOKUP($B74,'Stadtteilprofile 2015'!$A$5:$BQ$103,R$1,FALSE)</f>
        <v>28667</v>
      </c>
      <c r="S74" s="64">
        <f>VLOOKUP($B74,'Stadtteilprofile 2015'!$A$5:$BQ$103,S$1,FALSE)</f>
        <v>7092</v>
      </c>
      <c r="T74" s="64">
        <f>VLOOKUP($B74,'Stadtteilprofile 2015'!$A$5:$BQ$103,T$1,FALSE)</f>
        <v>2653</v>
      </c>
      <c r="U74" s="64">
        <f>VLOOKUP($B74,'Stadtteilprofile 2015'!$A$5:$BQ$103,U$1,FALSE)</f>
        <v>1446</v>
      </c>
      <c r="V74" s="1">
        <f t="shared" si="37"/>
        <v>0.20389170896785111</v>
      </c>
      <c r="W74" s="64">
        <f>VLOOKUP($B74,'Stadtteilprofile 2015'!$A$5:$BQ$103,W$1,FALSE)</f>
        <v>360</v>
      </c>
      <c r="X74" s="64">
        <f>VLOOKUP($B74,'Stadtteilprofile 2015'!$A$5:$BQ$103,X$1,FALSE)</f>
        <v>9</v>
      </c>
      <c r="Y74" s="64">
        <f t="shared" si="38"/>
        <v>364.77777777777777</v>
      </c>
      <c r="Z74" s="64">
        <f>VLOOKUP($B74,'Stadtteilprofile 2015'!$A$5:$BQ$103,Z$1,FALSE)</f>
        <v>1</v>
      </c>
      <c r="AA74" s="64">
        <f t="shared" si="39"/>
        <v>3283</v>
      </c>
      <c r="AB74" s="64">
        <v>789</v>
      </c>
      <c r="AC74" s="64">
        <f>VLOOKUP($B74,'Stadtteilprofile 2015'!$A$5:$BQ$103,AC$1,FALSE)</f>
        <v>15</v>
      </c>
      <c r="AD74" s="67">
        <f t="shared" si="40"/>
        <v>1131.5333333333333</v>
      </c>
      <c r="AE74" s="1">
        <v>0.49</v>
      </c>
      <c r="AF74" s="43" t="s">
        <v>257</v>
      </c>
      <c r="AG74" s="43"/>
      <c r="AH74" s="42">
        <f t="shared" si="41"/>
        <v>3.7272101315669053</v>
      </c>
      <c r="AI74" s="44">
        <f t="shared" si="42"/>
        <v>0.71221546918906053</v>
      </c>
      <c r="AJ74" s="42">
        <f t="shared" si="43"/>
        <v>0.6</v>
      </c>
      <c r="AK74" s="54">
        <f t="shared" si="44"/>
        <v>1.5927460275720859</v>
      </c>
      <c r="AL74" s="75">
        <f t="shared" si="45"/>
        <v>1.042982097760363</v>
      </c>
      <c r="AM74" s="68">
        <f t="shared" si="46"/>
        <v>500</v>
      </c>
      <c r="AN74" s="41">
        <f t="shared" si="47"/>
        <v>2.9458551817592646E-2</v>
      </c>
      <c r="AO74" s="68">
        <f t="shared" si="48"/>
        <v>500</v>
      </c>
    </row>
    <row r="75" spans="1:41">
      <c r="A75" t="s">
        <v>76</v>
      </c>
      <c r="B75" s="71" t="s">
        <v>82</v>
      </c>
      <c r="C75">
        <v>198</v>
      </c>
      <c r="D75" s="45">
        <v>131</v>
      </c>
      <c r="E75" s="45">
        <f t="shared" si="33"/>
        <v>329</v>
      </c>
      <c r="F75" s="1">
        <f t="shared" si="34"/>
        <v>9.4854843345789017E-3</v>
      </c>
      <c r="G75" s="2">
        <v>13</v>
      </c>
      <c r="H75" s="66">
        <f t="shared" si="35"/>
        <v>1605.6923076923076</v>
      </c>
      <c r="I75" s="64">
        <f>VLOOKUP($B75,'Stadtteilprofile 2015'!$A$5:$BQ$103,I$1,FALSE)</f>
        <v>20874</v>
      </c>
      <c r="J75" s="64">
        <f>VLOOKUP($B75,'Stadtteilprofile 2015'!$A$5:$BQ$103,J$1,FALSE)</f>
        <v>3573</v>
      </c>
      <c r="K75" s="64">
        <f>VLOOKUP($B75,'Stadtteilprofile 2015'!$A$5:$BQ$103,K$1,FALSE)</f>
        <v>4244</v>
      </c>
      <c r="L75" s="64">
        <f>VLOOKUP($B75,'Stadtteilprofile 2015'!$A$5:$BQ$103,L$1,FALSE)</f>
        <v>8463</v>
      </c>
      <c r="M75" s="1">
        <f t="shared" si="36"/>
        <v>0.40543259557344064</v>
      </c>
      <c r="N75" s="64">
        <f>VLOOKUP($B75,'Stadtteilprofile 2015'!$A$5:$BQ$103,N$1,FALSE)</f>
        <v>934</v>
      </c>
      <c r="O75" s="1">
        <f>VLOOKUP($B75,'Stadtteilprofile 2015'!$A$5:$BQ$103,O$1,FALSE)/100</f>
        <v>6.4547339322736694E-2</v>
      </c>
      <c r="P75" s="64">
        <f>VLOOKUP($B75,'Stadtteilprofile 2015'!$A$5:$BQ$103,P$1,FALSE)</f>
        <v>2429</v>
      </c>
      <c r="Q75" s="1">
        <f>VLOOKUP($B75,'Stadtteilprofile 2015'!$A$5:$BQ$103,Q$1,FALSE)/100</f>
        <v>0.11636485580147551</v>
      </c>
      <c r="R75" s="61">
        <f>VLOOKUP($B75,'Stadtteilprofile 2015'!$A$5:$BQ$103,R$1,FALSE)</f>
        <v>28235</v>
      </c>
      <c r="S75" s="64">
        <f>VLOOKUP($B75,'Stadtteilprofile 2015'!$A$5:$BQ$103,S$1,FALSE)</f>
        <v>10387</v>
      </c>
      <c r="T75" s="64">
        <f>VLOOKUP($B75,'Stadtteilprofile 2015'!$A$5:$BQ$103,T$1,FALSE)</f>
        <v>1524</v>
      </c>
      <c r="U75" s="64">
        <f>VLOOKUP($B75,'Stadtteilprofile 2015'!$A$5:$BQ$103,U$1,FALSE)</f>
        <v>1487</v>
      </c>
      <c r="V75" s="1">
        <f t="shared" si="37"/>
        <v>0.14315971887936843</v>
      </c>
      <c r="W75" s="64">
        <f>VLOOKUP($B75,'Stadtteilprofile 2015'!$A$5:$BQ$103,W$1,FALSE)</f>
        <v>26</v>
      </c>
      <c r="X75" s="64">
        <f>VLOOKUP($B75,'Stadtteilprofile 2015'!$A$5:$BQ$103,X$1,FALSE)</f>
        <v>9</v>
      </c>
      <c r="Y75" s="64">
        <f t="shared" si="38"/>
        <v>397</v>
      </c>
      <c r="Z75" s="64">
        <f>VLOOKUP($B75,'Stadtteilprofile 2015'!$A$5:$BQ$103,Z$1,FALSE)</f>
        <v>2</v>
      </c>
      <c r="AA75" s="64">
        <f t="shared" si="39"/>
        <v>1786.5</v>
      </c>
      <c r="AB75" s="64">
        <v>1570</v>
      </c>
      <c r="AC75" s="64">
        <f>VLOOKUP($B75,'Stadtteilprofile 2015'!$A$5:$BQ$103,AC$1,FALSE)</f>
        <v>21</v>
      </c>
      <c r="AD75" s="67">
        <f t="shared" si="40"/>
        <v>994</v>
      </c>
      <c r="AE75" s="1">
        <v>0.55600000000000005</v>
      </c>
      <c r="AF75" s="43" t="s">
        <v>257</v>
      </c>
      <c r="AG75" s="43"/>
      <c r="AH75" s="42">
        <f t="shared" si="41"/>
        <v>3.7272101315669053</v>
      </c>
      <c r="AI75" s="44">
        <f t="shared" si="42"/>
        <v>0.78081106806274725</v>
      </c>
      <c r="AJ75" s="42">
        <f t="shared" si="43"/>
        <v>0.6</v>
      </c>
      <c r="AK75" s="54">
        <f t="shared" si="44"/>
        <v>1.7461481542338289</v>
      </c>
      <c r="AL75" s="75">
        <f t="shared" si="45"/>
        <v>1.1434348184684195</v>
      </c>
      <c r="AM75" s="68">
        <f t="shared" si="46"/>
        <v>700</v>
      </c>
      <c r="AN75" s="41">
        <f t="shared" si="47"/>
        <v>3.35345405767941E-2</v>
      </c>
      <c r="AO75" s="68">
        <f t="shared" si="48"/>
        <v>502</v>
      </c>
    </row>
    <row r="76" spans="1:41">
      <c r="A76" t="s">
        <v>76</v>
      </c>
      <c r="B76" s="71" t="s">
        <v>86</v>
      </c>
      <c r="C76">
        <v>0</v>
      </c>
      <c r="D76" s="45">
        <v>0</v>
      </c>
      <c r="E76" s="45">
        <f t="shared" si="33"/>
        <v>0</v>
      </c>
      <c r="F76" s="1">
        <f t="shared" si="34"/>
        <v>0</v>
      </c>
      <c r="G76" s="2">
        <v>0.8</v>
      </c>
      <c r="H76" s="66">
        <f t="shared" si="35"/>
        <v>5103.75</v>
      </c>
      <c r="I76" s="64">
        <f>VLOOKUP($B76,'Stadtteilprofile 2015'!$A$5:$BQ$103,I$1,FALSE)</f>
        <v>4083</v>
      </c>
      <c r="J76" s="64">
        <f>VLOOKUP($B76,'Stadtteilprofile 2015'!$A$5:$BQ$103,J$1,FALSE)</f>
        <v>642</v>
      </c>
      <c r="K76" s="64">
        <f>VLOOKUP($B76,'Stadtteilprofile 2015'!$A$5:$BQ$103,K$1,FALSE)</f>
        <v>348</v>
      </c>
      <c r="L76" s="64">
        <f>VLOOKUP($B76,'Stadtteilprofile 2015'!$A$5:$BQ$103,L$1,FALSE)</f>
        <v>1169</v>
      </c>
      <c r="M76" s="1">
        <f t="shared" si="36"/>
        <v>0.28630908645603725</v>
      </c>
      <c r="N76" s="64">
        <f>VLOOKUP($B76,'Stadtteilprofile 2015'!$A$5:$BQ$103,N$1,FALSE)</f>
        <v>119</v>
      </c>
      <c r="O76" s="1">
        <f>VLOOKUP($B76,'Stadtteilprofile 2015'!$A$5:$BQ$103,O$1,FALSE)/100</f>
        <v>4.3992606284658037E-2</v>
      </c>
      <c r="P76" s="64">
        <f>VLOOKUP($B76,'Stadtteilprofile 2015'!$A$5:$BQ$103,P$1,FALSE)</f>
        <v>263</v>
      </c>
      <c r="Q76" s="1">
        <f>VLOOKUP($B76,'Stadtteilprofile 2015'!$A$5:$BQ$103,Q$1,FALSE)/100</f>
        <v>6.4413421503796225E-2</v>
      </c>
      <c r="R76" s="61">
        <f>VLOOKUP($B76,'Stadtteilprofile 2015'!$A$5:$BQ$103,R$1,FALSE)</f>
        <v>31482</v>
      </c>
      <c r="S76" s="64">
        <f>VLOOKUP($B76,'Stadtteilprofile 2015'!$A$5:$BQ$103,S$1,FALSE)</f>
        <v>1863</v>
      </c>
      <c r="T76" s="64">
        <f>VLOOKUP($B76,'Stadtteilprofile 2015'!$A$5:$BQ$103,T$1,FALSE)</f>
        <v>1129</v>
      </c>
      <c r="U76" s="64">
        <f>VLOOKUP($B76,'Stadtteilprofile 2015'!$A$5:$BQ$103,U$1,FALSE)</f>
        <v>352</v>
      </c>
      <c r="V76" s="1">
        <f t="shared" si="37"/>
        <v>0.18894256575415996</v>
      </c>
      <c r="W76" s="64">
        <f>VLOOKUP($B76,'Stadtteilprofile 2015'!$A$5:$BQ$103,W$1,FALSE)</f>
        <v>181</v>
      </c>
      <c r="X76" s="64">
        <f>VLOOKUP($B76,'Stadtteilprofile 2015'!$A$5:$BQ$103,X$1,FALSE)</f>
        <v>1</v>
      </c>
      <c r="Y76" s="64">
        <f t="shared" si="38"/>
        <v>642</v>
      </c>
      <c r="Z76" s="64">
        <f>VLOOKUP($B76,'Stadtteilprofile 2015'!$A$5:$BQ$103,Z$1,FALSE)</f>
        <v>0</v>
      </c>
      <c r="AA76" s="64">
        <f t="shared" si="39"/>
        <v>9999</v>
      </c>
      <c r="AB76" s="64"/>
      <c r="AC76" s="64">
        <f>VLOOKUP($B76,'Stadtteilprofile 2015'!$A$5:$BQ$103,AC$1,FALSE)</f>
        <v>0</v>
      </c>
      <c r="AD76" s="67">
        <f t="shared" si="40"/>
        <v>3333</v>
      </c>
      <c r="AE76" s="1">
        <v>0.45100000000000001</v>
      </c>
      <c r="AF76" s="43"/>
      <c r="AG76" s="43"/>
      <c r="AH76" s="42">
        <f t="shared" si="41"/>
        <v>1.9593436198873375</v>
      </c>
      <c r="AI76" s="44">
        <f t="shared" si="42"/>
        <v>0.87532224586223317</v>
      </c>
      <c r="AJ76" s="42">
        <f t="shared" si="43"/>
        <v>0.5</v>
      </c>
      <c r="AK76" s="54">
        <f t="shared" si="44"/>
        <v>0.85752852888781095</v>
      </c>
      <c r="AL76" s="75">
        <f t="shared" si="45"/>
        <v>0.56153767673314015</v>
      </c>
      <c r="AM76" s="68">
        <f t="shared" si="46"/>
        <v>100</v>
      </c>
      <c r="AN76" s="41">
        <f t="shared" si="47"/>
        <v>2.449179524859172E-2</v>
      </c>
      <c r="AO76" s="68">
        <f t="shared" si="48"/>
        <v>100</v>
      </c>
    </row>
    <row r="77" spans="1:41">
      <c r="A77" t="s">
        <v>76</v>
      </c>
      <c r="B77" s="71" t="s">
        <v>85</v>
      </c>
      <c r="C77">
        <v>400</v>
      </c>
      <c r="D77" s="45">
        <v>0</v>
      </c>
      <c r="E77" s="45">
        <f t="shared" si="33"/>
        <v>400</v>
      </c>
      <c r="F77" s="1">
        <f t="shared" si="34"/>
        <v>4.5558086560364468E-2</v>
      </c>
      <c r="G77" s="2">
        <v>5.8</v>
      </c>
      <c r="H77" s="66">
        <f t="shared" si="35"/>
        <v>1513.7931034482758</v>
      </c>
      <c r="I77" s="64">
        <f>VLOOKUP($B77,'Stadtteilprofile 2015'!$A$5:$BQ$103,I$1,FALSE)</f>
        <v>8780</v>
      </c>
      <c r="J77" s="64">
        <f>VLOOKUP($B77,'Stadtteilprofile 2015'!$A$5:$BQ$103,J$1,FALSE)</f>
        <v>1319</v>
      </c>
      <c r="K77" s="64">
        <f>VLOOKUP($B77,'Stadtteilprofile 2015'!$A$5:$BQ$103,K$1,FALSE)</f>
        <v>776</v>
      </c>
      <c r="L77" s="64">
        <f>VLOOKUP($B77,'Stadtteilprofile 2015'!$A$5:$BQ$103,L$1,FALSE)</f>
        <v>2025</v>
      </c>
      <c r="M77" s="1">
        <f t="shared" si="36"/>
        <v>0.23063781321184509</v>
      </c>
      <c r="N77" s="64">
        <f>VLOOKUP($B77,'Stadtteilprofile 2015'!$A$5:$BQ$103,N$1,FALSE)</f>
        <v>219</v>
      </c>
      <c r="O77" s="1">
        <f>VLOOKUP($B77,'Stadtteilprofile 2015'!$A$5:$BQ$103,O$1,FALSE)/100</f>
        <v>4.2715038033937967E-2</v>
      </c>
      <c r="P77" s="64">
        <f>VLOOKUP($B77,'Stadtteilprofile 2015'!$A$5:$BQ$103,P$1,FALSE)</f>
        <v>453</v>
      </c>
      <c r="Q77" s="1">
        <f>VLOOKUP($B77,'Stadtteilprofile 2015'!$A$5:$BQ$103,Q$1,FALSE)/100</f>
        <v>5.1594533029612755E-2</v>
      </c>
      <c r="R77" s="61">
        <f>VLOOKUP($B77,'Stadtteilprofile 2015'!$A$5:$BQ$103,R$1,FALSE)</f>
        <v>34488</v>
      </c>
      <c r="S77" s="64">
        <f>VLOOKUP($B77,'Stadtteilprofile 2015'!$A$5:$BQ$103,S$1,FALSE)</f>
        <v>4247</v>
      </c>
      <c r="T77" s="64">
        <f>VLOOKUP($B77,'Stadtteilprofile 2015'!$A$5:$BQ$103,T$1,FALSE)</f>
        <v>2118</v>
      </c>
      <c r="U77" s="64">
        <f>VLOOKUP($B77,'Stadtteilprofile 2015'!$A$5:$BQ$103,U$1,FALSE)</f>
        <v>110</v>
      </c>
      <c r="V77" s="1">
        <f t="shared" si="37"/>
        <v>2.5900635742877324E-2</v>
      </c>
      <c r="W77" s="64">
        <f>VLOOKUP($B77,'Stadtteilprofile 2015'!$A$5:$BQ$103,W$1,FALSE)</f>
        <v>0</v>
      </c>
      <c r="X77" s="64">
        <f>VLOOKUP($B77,'Stadtteilprofile 2015'!$A$5:$BQ$103,X$1,FALSE)</f>
        <v>3</v>
      </c>
      <c r="Y77" s="64">
        <f t="shared" si="38"/>
        <v>439.66666666666669</v>
      </c>
      <c r="Z77" s="64">
        <f>VLOOKUP($B77,'Stadtteilprofile 2015'!$A$5:$BQ$103,Z$1,FALSE)</f>
        <v>1</v>
      </c>
      <c r="AA77" s="64">
        <f t="shared" si="39"/>
        <v>1319</v>
      </c>
      <c r="AB77" s="64">
        <v>950</v>
      </c>
      <c r="AC77" s="64">
        <f>VLOOKUP($B77,'Stadtteilprofile 2015'!$A$5:$BQ$103,AC$1,FALSE)</f>
        <v>7</v>
      </c>
      <c r="AD77" s="67">
        <f t="shared" si="40"/>
        <v>1254.2857142857142</v>
      </c>
      <c r="AE77" s="1">
        <v>0.73799999999999999</v>
      </c>
      <c r="AF77" s="43"/>
      <c r="AG77" s="43"/>
      <c r="AH77" s="42">
        <f t="shared" si="41"/>
        <v>3.7272101315669053</v>
      </c>
      <c r="AI77" s="44">
        <f t="shared" si="42"/>
        <v>0.89947292977931814</v>
      </c>
      <c r="AJ77" s="42">
        <f t="shared" si="43"/>
        <v>0.6</v>
      </c>
      <c r="AK77" s="54">
        <f t="shared" si="44"/>
        <v>2.0115147701661851</v>
      </c>
      <c r="AL77" s="75">
        <f t="shared" si="45"/>
        <v>1.3172055420925732</v>
      </c>
      <c r="AM77" s="68">
        <f t="shared" si="46"/>
        <v>300</v>
      </c>
      <c r="AN77" s="41">
        <f t="shared" si="47"/>
        <v>3.4168564920273349E-2</v>
      </c>
      <c r="AO77" s="68">
        <f t="shared" si="48"/>
        <v>-100</v>
      </c>
    </row>
    <row r="78" spans="1:41">
      <c r="A78" t="s">
        <v>76</v>
      </c>
      <c r="B78" s="71" t="s">
        <v>102</v>
      </c>
      <c r="C78">
        <v>0</v>
      </c>
      <c r="D78" s="45">
        <v>0</v>
      </c>
      <c r="E78" s="45">
        <f t="shared" si="33"/>
        <v>0</v>
      </c>
      <c r="F78" s="1">
        <f t="shared" si="34"/>
        <v>0</v>
      </c>
      <c r="G78" s="2">
        <v>16.7</v>
      </c>
      <c r="H78" s="66">
        <f t="shared" si="35"/>
        <v>47.724550898203596</v>
      </c>
      <c r="I78" s="64">
        <f>VLOOKUP($B78,'Stadtteilprofile 2015'!$A$5:$BQ$103,I$1,FALSE)</f>
        <v>797</v>
      </c>
      <c r="J78" s="64">
        <f>VLOOKUP($B78,'Stadtteilprofile 2015'!$A$5:$BQ$103,J$1,FALSE)</f>
        <v>157</v>
      </c>
      <c r="K78" s="64">
        <f>VLOOKUP($B78,'Stadtteilprofile 2015'!$A$5:$BQ$103,K$1,FALSE)</f>
        <v>84</v>
      </c>
      <c r="L78" s="64">
        <f>VLOOKUP($B78,'Stadtteilprofile 2015'!$A$5:$BQ$103,L$1,FALSE)</f>
        <v>141</v>
      </c>
      <c r="M78" s="1">
        <f t="shared" si="36"/>
        <v>0.17691342534504392</v>
      </c>
      <c r="N78" s="64">
        <f>VLOOKUP($B78,'Stadtteilprofile 2015'!$A$5:$BQ$103,N$1,FALSE)</f>
        <v>23</v>
      </c>
      <c r="O78" s="1">
        <f>VLOOKUP($B78,'Stadtteilprofile 2015'!$A$5:$BQ$103,O$1,FALSE)/100</f>
        <v>4.0925266903914591E-2</v>
      </c>
      <c r="P78" s="64">
        <f>VLOOKUP($B78,'Stadtteilprofile 2015'!$A$5:$BQ$103,P$1,FALSE)</f>
        <v>69</v>
      </c>
      <c r="Q78" s="1">
        <f>VLOOKUP($B78,'Stadtteilprofile 2015'!$A$5:$BQ$103,Q$1,FALSE)/100</f>
        <v>8.6574654956085323E-2</v>
      </c>
      <c r="R78" s="61">
        <f>VLOOKUP($B78,'Stadtteilprofile 2015'!$A$5:$BQ$103,R$1,FALSE)</f>
        <v>36862</v>
      </c>
      <c r="S78" s="64">
        <f>VLOOKUP($B78,'Stadtteilprofile 2015'!$A$5:$BQ$103,S$1,FALSE)</f>
        <v>328</v>
      </c>
      <c r="T78" s="64">
        <f>VLOOKUP($B78,'Stadtteilprofile 2015'!$A$5:$BQ$103,T$1,FALSE)</f>
        <v>242</v>
      </c>
      <c r="U78" s="64">
        <f>VLOOKUP($B78,'Stadtteilprofile 2015'!$A$5:$BQ$103,U$1,FALSE)</f>
        <v>0</v>
      </c>
      <c r="V78" s="1">
        <f t="shared" si="37"/>
        <v>0</v>
      </c>
      <c r="W78" s="64">
        <f>VLOOKUP($B78,'Stadtteilprofile 2015'!$A$5:$BQ$103,W$1,FALSE)</f>
        <v>0</v>
      </c>
      <c r="X78" s="64">
        <f>VLOOKUP($B78,'Stadtteilprofile 2015'!$A$5:$BQ$103,X$1,FALSE)</f>
        <v>3</v>
      </c>
      <c r="Y78" s="64">
        <f t="shared" si="38"/>
        <v>52.333333333333336</v>
      </c>
      <c r="Z78" s="64">
        <f>VLOOKUP($B78,'Stadtteilprofile 2015'!$A$5:$BQ$103,Z$1,FALSE)</f>
        <v>0</v>
      </c>
      <c r="AA78" s="64">
        <f t="shared" si="39"/>
        <v>9999</v>
      </c>
      <c r="AB78" s="64"/>
      <c r="AC78" s="64">
        <f>VLOOKUP($B78,'Stadtteilprofile 2015'!$A$5:$BQ$103,AC$1,FALSE)</f>
        <v>0</v>
      </c>
      <c r="AD78" s="67">
        <f t="shared" si="40"/>
        <v>3333</v>
      </c>
      <c r="AE78" s="1">
        <v>0.56600000000000006</v>
      </c>
      <c r="AF78" s="43"/>
      <c r="AG78" s="43"/>
      <c r="AH78" s="42">
        <f t="shared" si="41"/>
        <v>3.7272101315669053</v>
      </c>
      <c r="AI78" s="44">
        <f t="shared" si="42"/>
        <v>0.83434586096859464</v>
      </c>
      <c r="AJ78" s="42">
        <f t="shared" si="43"/>
        <v>0.6</v>
      </c>
      <c r="AK78" s="54">
        <f t="shared" si="44"/>
        <v>1.8658694077398352</v>
      </c>
      <c r="AL78" s="75">
        <f t="shared" si="45"/>
        <v>1.2218322038434986</v>
      </c>
      <c r="AM78" s="68">
        <f t="shared" si="46"/>
        <v>0</v>
      </c>
      <c r="AN78" s="41">
        <f t="shared" si="47"/>
        <v>0</v>
      </c>
      <c r="AO78" s="68">
        <f t="shared" si="48"/>
        <v>0</v>
      </c>
    </row>
    <row r="79" spans="1:41">
      <c r="A79" t="s">
        <v>76</v>
      </c>
      <c r="B79" s="71" t="s">
        <v>78</v>
      </c>
      <c r="C79">
        <v>462</v>
      </c>
      <c r="D79" s="45">
        <v>0</v>
      </c>
      <c r="E79" s="45">
        <f t="shared" si="33"/>
        <v>462</v>
      </c>
      <c r="F79" s="1">
        <f t="shared" si="34"/>
        <v>0.10127137220517317</v>
      </c>
      <c r="G79" s="2">
        <v>15.6</v>
      </c>
      <c r="H79" s="66">
        <f t="shared" si="35"/>
        <v>292.43589743589746</v>
      </c>
      <c r="I79" s="64">
        <f>VLOOKUP($B79,'Stadtteilprofile 2015'!$A$5:$BQ$103,I$1,FALSE)</f>
        <v>4562</v>
      </c>
      <c r="J79" s="64">
        <f>VLOOKUP($B79,'Stadtteilprofile 2015'!$A$5:$BQ$103,J$1,FALSE)</f>
        <v>958</v>
      </c>
      <c r="K79" s="64">
        <f>VLOOKUP($B79,'Stadtteilprofile 2015'!$A$5:$BQ$103,K$1,FALSE)</f>
        <v>1059</v>
      </c>
      <c r="L79" s="64">
        <f>VLOOKUP($B79,'Stadtteilprofile 2015'!$A$5:$BQ$103,L$1,FALSE)</f>
        <v>1856</v>
      </c>
      <c r="M79" s="1">
        <f t="shared" si="36"/>
        <v>0.40683910565541431</v>
      </c>
      <c r="N79" s="64">
        <f>VLOOKUP($B79,'Stadtteilprofile 2015'!$A$5:$BQ$103,N$1,FALSE)</f>
        <v>181</v>
      </c>
      <c r="O79" s="1">
        <f>VLOOKUP($B79,'Stadtteilprofile 2015'!$A$5:$BQ$103,O$1,FALSE)/100</f>
        <v>5.9363725811741555E-2</v>
      </c>
      <c r="P79" s="64">
        <f>VLOOKUP($B79,'Stadtteilprofile 2015'!$A$5:$BQ$103,P$1,FALSE)</f>
        <v>507</v>
      </c>
      <c r="Q79" s="1">
        <f>VLOOKUP($B79,'Stadtteilprofile 2015'!$A$5:$BQ$103,Q$1,FALSE)/100</f>
        <v>0.11113546690048225</v>
      </c>
      <c r="R79" s="61">
        <f>VLOOKUP($B79,'Stadtteilprofile 2015'!$A$5:$BQ$103,R$1,FALSE)</f>
        <v>33272</v>
      </c>
      <c r="S79" s="64">
        <f>VLOOKUP($B79,'Stadtteilprofile 2015'!$A$5:$BQ$103,S$1,FALSE)</f>
        <v>1923</v>
      </c>
      <c r="T79" s="64">
        <f>VLOOKUP($B79,'Stadtteilprofile 2015'!$A$5:$BQ$103,T$1,FALSE)</f>
        <v>1171</v>
      </c>
      <c r="U79" s="64">
        <f>VLOOKUP($B79,'Stadtteilprofile 2015'!$A$5:$BQ$103,U$1,FALSE)</f>
        <v>291</v>
      </c>
      <c r="V79" s="1">
        <f t="shared" si="37"/>
        <v>0.15132605304212168</v>
      </c>
      <c r="W79" s="64">
        <f>VLOOKUP($B79,'Stadtteilprofile 2015'!$A$5:$BQ$103,W$1,FALSE)</f>
        <v>0</v>
      </c>
      <c r="X79" s="64">
        <f>VLOOKUP($B79,'Stadtteilprofile 2015'!$A$5:$BQ$103,X$1,FALSE)</f>
        <v>3</v>
      </c>
      <c r="Y79" s="64">
        <f t="shared" si="38"/>
        <v>319.33333333333331</v>
      </c>
      <c r="Z79" s="64">
        <f>VLOOKUP($B79,'Stadtteilprofile 2015'!$A$5:$BQ$103,Z$1,FALSE)</f>
        <v>1</v>
      </c>
      <c r="AA79" s="64">
        <f t="shared" si="39"/>
        <v>958</v>
      </c>
      <c r="AB79" s="64">
        <v>165</v>
      </c>
      <c r="AC79" s="64">
        <f>VLOOKUP($B79,'Stadtteilprofile 2015'!$A$5:$BQ$103,AC$1,FALSE)</f>
        <v>1</v>
      </c>
      <c r="AD79" s="67">
        <f t="shared" si="40"/>
        <v>4562</v>
      </c>
      <c r="AE79" s="1">
        <v>0.51800000000000002</v>
      </c>
      <c r="AF79" s="43"/>
      <c r="AG79" s="43"/>
      <c r="AH79" s="42">
        <f t="shared" si="41"/>
        <v>3.7272101315669053</v>
      </c>
      <c r="AI79" s="44">
        <f t="shared" si="42"/>
        <v>0.79008015820222366</v>
      </c>
      <c r="AJ79" s="42">
        <f t="shared" si="43"/>
        <v>0.7</v>
      </c>
      <c r="AK79" s="54">
        <f t="shared" si="44"/>
        <v>2.061356339280918</v>
      </c>
      <c r="AL79" s="75">
        <f t="shared" si="45"/>
        <v>1.349843428743086</v>
      </c>
      <c r="AM79" s="68">
        <f t="shared" si="46"/>
        <v>200</v>
      </c>
      <c r="AN79" s="41">
        <f t="shared" si="47"/>
        <v>4.3840420868040332E-2</v>
      </c>
      <c r="AO79" s="68">
        <f t="shared" si="48"/>
        <v>-262</v>
      </c>
    </row>
    <row r="80" spans="1:41">
      <c r="A80" t="s">
        <v>76</v>
      </c>
      <c r="B80" s="71" t="s">
        <v>80</v>
      </c>
      <c r="C80">
        <v>3654</v>
      </c>
      <c r="D80" s="45">
        <v>740</v>
      </c>
      <c r="E80" s="45">
        <f t="shared" si="33"/>
        <v>4394</v>
      </c>
      <c r="F80" s="1">
        <f t="shared" si="34"/>
        <v>0.13278098768123842</v>
      </c>
      <c r="G80" s="2">
        <v>22.5</v>
      </c>
      <c r="H80" s="66">
        <f t="shared" si="35"/>
        <v>1223.0666666666666</v>
      </c>
      <c r="I80" s="64">
        <f>VLOOKUP($B80,'Stadtteilprofile 2015'!$A$5:$BQ$103,I$1,FALSE)</f>
        <v>27519</v>
      </c>
      <c r="J80" s="64">
        <f>VLOOKUP($B80,'Stadtteilprofile 2015'!$A$5:$BQ$103,J$1,FALSE)</f>
        <v>4997</v>
      </c>
      <c r="K80" s="64">
        <f>VLOOKUP($B80,'Stadtteilprofile 2015'!$A$5:$BQ$103,K$1,FALSE)</f>
        <v>3144</v>
      </c>
      <c r="L80" s="64">
        <f>VLOOKUP($B80,'Stadtteilprofile 2015'!$A$5:$BQ$103,L$1,FALSE)</f>
        <v>11056</v>
      </c>
      <c r="M80" s="1">
        <f t="shared" si="36"/>
        <v>0.4017587848395654</v>
      </c>
      <c r="N80" s="64">
        <f>VLOOKUP($B80,'Stadtteilprofile 2015'!$A$5:$BQ$103,N$1,FALSE)</f>
        <v>1183</v>
      </c>
      <c r="O80" s="1">
        <f>VLOOKUP($B80,'Stadtteilprofile 2015'!$A$5:$BQ$103,O$1,FALSE)/100</f>
        <v>6.826706676669167E-2</v>
      </c>
      <c r="P80" s="64">
        <f>VLOOKUP($B80,'Stadtteilprofile 2015'!$A$5:$BQ$103,P$1,FALSE)</f>
        <v>3640</v>
      </c>
      <c r="Q80" s="1">
        <f>VLOOKUP($B80,'Stadtteilprofile 2015'!$A$5:$BQ$103,Q$1,FALSE)/100</f>
        <v>0.13227224826483522</v>
      </c>
      <c r="R80" s="61">
        <f>VLOOKUP($B80,'Stadtteilprofile 2015'!$A$5:$BQ$103,R$1,FALSE)</f>
        <v>28670</v>
      </c>
      <c r="S80" s="64">
        <f>VLOOKUP($B80,'Stadtteilprofile 2015'!$A$5:$BQ$103,S$1,FALSE)</f>
        <v>12192</v>
      </c>
      <c r="T80" s="64">
        <f>VLOOKUP($B80,'Stadtteilprofile 2015'!$A$5:$BQ$103,T$1,FALSE)</f>
        <v>4965</v>
      </c>
      <c r="U80" s="64">
        <f>VLOOKUP($B80,'Stadtteilprofile 2015'!$A$5:$BQ$103,U$1,FALSE)</f>
        <v>990</v>
      </c>
      <c r="V80" s="1">
        <f t="shared" si="37"/>
        <v>8.1200787401574798E-2</v>
      </c>
      <c r="W80" s="64">
        <f>VLOOKUP($B80,'Stadtteilprofile 2015'!$A$5:$BQ$103,W$1,FALSE)</f>
        <v>275</v>
      </c>
      <c r="X80" s="64">
        <f>VLOOKUP($B80,'Stadtteilprofile 2015'!$A$5:$BQ$103,X$1,FALSE)</f>
        <v>14</v>
      </c>
      <c r="Y80" s="64">
        <f t="shared" si="38"/>
        <v>356.92857142857144</v>
      </c>
      <c r="Z80" s="64">
        <f>VLOOKUP($B80,'Stadtteilprofile 2015'!$A$5:$BQ$103,Z$1,FALSE)</f>
        <v>6</v>
      </c>
      <c r="AA80" s="64">
        <f t="shared" si="39"/>
        <v>832.83333333333337</v>
      </c>
      <c r="AB80" s="64">
        <v>4672</v>
      </c>
      <c r="AC80" s="64">
        <f>VLOOKUP($B80,'Stadtteilprofile 2015'!$A$5:$BQ$103,AC$1,FALSE)</f>
        <v>34</v>
      </c>
      <c r="AD80" s="67">
        <f t="shared" si="40"/>
        <v>809.38235294117646</v>
      </c>
      <c r="AE80" s="1">
        <v>0.53500000000000003</v>
      </c>
      <c r="AF80" s="43" t="s">
        <v>257</v>
      </c>
      <c r="AG80" s="43" t="s">
        <v>261</v>
      </c>
      <c r="AH80" s="42">
        <f t="shared" si="41"/>
        <v>3.7272101315669053</v>
      </c>
      <c r="AI80" s="44">
        <f t="shared" si="42"/>
        <v>0.75295145113136386</v>
      </c>
      <c r="AJ80" s="42">
        <f t="shared" si="43"/>
        <v>0.8</v>
      </c>
      <c r="AK80" s="54">
        <f t="shared" si="44"/>
        <v>2.2451266217878585</v>
      </c>
      <c r="AL80" s="75">
        <f t="shared" si="45"/>
        <v>1.4701822093378023</v>
      </c>
      <c r="AM80" s="68">
        <f t="shared" si="46"/>
        <v>1200</v>
      </c>
      <c r="AN80" s="41">
        <f t="shared" si="47"/>
        <v>4.3606235691703917E-2</v>
      </c>
      <c r="AO80" s="68">
        <f t="shared" si="48"/>
        <v>-2454</v>
      </c>
    </row>
    <row r="81" spans="1:41">
      <c r="A81" t="s">
        <v>76</v>
      </c>
      <c r="B81" s="71" t="s">
        <v>101</v>
      </c>
      <c r="C81">
        <v>308</v>
      </c>
      <c r="D81" s="45">
        <v>0</v>
      </c>
      <c r="E81" s="45">
        <f t="shared" si="33"/>
        <v>308</v>
      </c>
      <c r="F81" s="1">
        <f t="shared" si="34"/>
        <v>0.20671140939597316</v>
      </c>
      <c r="G81" s="2">
        <v>10</v>
      </c>
      <c r="H81" s="66">
        <f t="shared" si="35"/>
        <v>149</v>
      </c>
      <c r="I81" s="64">
        <f>VLOOKUP($B81,'Stadtteilprofile 2015'!$A$5:$BQ$103,I$1,FALSE)</f>
        <v>1490</v>
      </c>
      <c r="J81" s="64">
        <f>VLOOKUP($B81,'Stadtteilprofile 2015'!$A$5:$BQ$103,J$1,FALSE)</f>
        <v>274</v>
      </c>
      <c r="K81" s="64">
        <f>VLOOKUP($B81,'Stadtteilprofile 2015'!$A$5:$BQ$103,K$1,FALSE)</f>
        <v>278</v>
      </c>
      <c r="L81" s="64">
        <f>VLOOKUP($B81,'Stadtteilprofile 2015'!$A$5:$BQ$103,L$1,FALSE)</f>
        <v>465</v>
      </c>
      <c r="M81" s="1">
        <f t="shared" si="36"/>
        <v>0.31208053691275167</v>
      </c>
      <c r="N81" s="64">
        <f>VLOOKUP($B81,'Stadtteilprofile 2015'!$A$5:$BQ$103,N$1,FALSE)</f>
        <v>38</v>
      </c>
      <c r="O81" s="1">
        <f>VLOOKUP($B81,'Stadtteilprofile 2015'!$A$5:$BQ$103,O$1,FALSE)/100</f>
        <v>3.7401574803149609E-2</v>
      </c>
      <c r="P81" s="64">
        <f>VLOOKUP($B81,'Stadtteilprofile 2015'!$A$5:$BQ$103,P$1,FALSE)</f>
        <v>106</v>
      </c>
      <c r="Q81" s="1">
        <f>VLOOKUP($B81,'Stadtteilprofile 2015'!$A$5:$BQ$103,Q$1,FALSE)/100</f>
        <v>7.1140939597315433E-2</v>
      </c>
      <c r="R81" s="61">
        <f>VLOOKUP($B81,'Stadtteilprofile 2015'!$A$5:$BQ$103,R$1,FALSE)</f>
        <v>31010</v>
      </c>
      <c r="S81" s="64">
        <f>VLOOKUP($B81,'Stadtteilprofile 2015'!$A$5:$BQ$103,S$1,FALSE)</f>
        <v>559</v>
      </c>
      <c r="T81" s="64">
        <f>VLOOKUP($B81,'Stadtteilprofile 2015'!$A$5:$BQ$103,T$1,FALSE)</f>
        <v>460</v>
      </c>
      <c r="U81" s="64">
        <f>VLOOKUP($B81,'Stadtteilprofile 2015'!$A$5:$BQ$103,U$1,FALSE)</f>
        <v>0</v>
      </c>
      <c r="V81" s="1">
        <f t="shared" si="37"/>
        <v>0</v>
      </c>
      <c r="W81" s="64">
        <f>VLOOKUP($B81,'Stadtteilprofile 2015'!$A$5:$BQ$103,W$1,FALSE)</f>
        <v>0</v>
      </c>
      <c r="X81" s="64">
        <f>VLOOKUP($B81,'Stadtteilprofile 2015'!$A$5:$BQ$103,X$1,FALSE)</f>
        <v>0</v>
      </c>
      <c r="Y81" s="64">
        <f t="shared" si="38"/>
        <v>999</v>
      </c>
      <c r="Z81" s="64">
        <f>VLOOKUP($B81,'Stadtteilprofile 2015'!$A$5:$BQ$103,Z$1,FALSE)</f>
        <v>1</v>
      </c>
      <c r="AA81" s="64">
        <f t="shared" si="39"/>
        <v>274</v>
      </c>
      <c r="AB81" s="64"/>
      <c r="AC81" s="64">
        <f>VLOOKUP($B81,'Stadtteilprofile 2015'!$A$5:$BQ$103,AC$1,FALSE)</f>
        <v>0</v>
      </c>
      <c r="AD81" s="67">
        <f t="shared" si="40"/>
        <v>3333</v>
      </c>
      <c r="AE81" s="1">
        <v>0.40700000000000003</v>
      </c>
      <c r="AF81" s="43"/>
      <c r="AG81" s="43"/>
      <c r="AH81" s="42">
        <f t="shared" si="41"/>
        <v>3.7272101315669053</v>
      </c>
      <c r="AI81" s="44">
        <f t="shared" si="42"/>
        <v>0.86277915409215789</v>
      </c>
      <c r="AJ81" s="42">
        <f t="shared" si="43"/>
        <v>0.6</v>
      </c>
      <c r="AK81" s="54">
        <f t="shared" si="44"/>
        <v>1.929455522662209</v>
      </c>
      <c r="AL81" s="75">
        <f t="shared" si="45"/>
        <v>1.2634704678115858</v>
      </c>
      <c r="AM81" s="68">
        <f t="shared" si="46"/>
        <v>100</v>
      </c>
      <c r="AN81" s="41">
        <f t="shared" si="47"/>
        <v>6.7114093959731544E-2</v>
      </c>
      <c r="AO81" s="68">
        <f t="shared" si="48"/>
        <v>-208</v>
      </c>
    </row>
    <row r="82" spans="1:41">
      <c r="A82" t="s">
        <v>76</v>
      </c>
      <c r="B82" s="71" t="s">
        <v>87</v>
      </c>
      <c r="C82">
        <v>0</v>
      </c>
      <c r="D82" s="45">
        <v>0</v>
      </c>
      <c r="E82" s="45">
        <f t="shared" si="33"/>
        <v>0</v>
      </c>
      <c r="F82" s="1">
        <f t="shared" si="34"/>
        <v>0</v>
      </c>
      <c r="G82" s="2">
        <v>2.2999999999999998</v>
      </c>
      <c r="H82" s="66">
        <f t="shared" si="35"/>
        <v>1396.9565217391305</v>
      </c>
      <c r="I82" s="64">
        <f>VLOOKUP($B82,'Stadtteilprofile 2015'!$A$5:$BQ$103,I$1,FALSE)</f>
        <v>3213</v>
      </c>
      <c r="J82" s="64">
        <f>VLOOKUP($B82,'Stadtteilprofile 2015'!$A$5:$BQ$103,J$1,FALSE)</f>
        <v>612</v>
      </c>
      <c r="K82" s="64">
        <f>VLOOKUP($B82,'Stadtteilprofile 2015'!$A$5:$BQ$103,K$1,FALSE)</f>
        <v>317</v>
      </c>
      <c r="L82" s="64">
        <f>VLOOKUP($B82,'Stadtteilprofile 2015'!$A$5:$BQ$103,L$1,FALSE)</f>
        <v>897</v>
      </c>
      <c r="M82" s="1">
        <f t="shared" si="36"/>
        <v>0.27917833800186742</v>
      </c>
      <c r="N82" s="64">
        <f>VLOOKUP($B82,'Stadtteilprofile 2015'!$A$5:$BQ$103,N$1,FALSE)</f>
        <v>77</v>
      </c>
      <c r="O82" s="1">
        <f>VLOOKUP($B82,'Stadtteilprofile 2015'!$A$5:$BQ$103,O$1,FALSE)/100</f>
        <v>3.6320754716981131E-2</v>
      </c>
      <c r="P82" s="64">
        <f>VLOOKUP($B82,'Stadtteilprofile 2015'!$A$5:$BQ$103,P$1,FALSE)</f>
        <v>167</v>
      </c>
      <c r="Q82" s="1">
        <f>VLOOKUP($B82,'Stadtteilprofile 2015'!$A$5:$BQ$103,Q$1,FALSE)/100</f>
        <v>5.1976346093993146E-2</v>
      </c>
      <c r="R82" s="61">
        <f>VLOOKUP($B82,'Stadtteilprofile 2015'!$A$5:$BQ$103,R$1,FALSE)</f>
        <v>56002</v>
      </c>
      <c r="S82" s="64">
        <f>VLOOKUP($B82,'Stadtteilprofile 2015'!$A$5:$BQ$103,S$1,FALSE)</f>
        <v>1384</v>
      </c>
      <c r="T82" s="64">
        <f>VLOOKUP($B82,'Stadtteilprofile 2015'!$A$5:$BQ$103,T$1,FALSE)</f>
        <v>753</v>
      </c>
      <c r="U82" s="64">
        <f>VLOOKUP($B82,'Stadtteilprofile 2015'!$A$5:$BQ$103,U$1,FALSE)</f>
        <v>153</v>
      </c>
      <c r="V82" s="1">
        <f t="shared" si="37"/>
        <v>0.11054913294797687</v>
      </c>
      <c r="W82" s="64">
        <f>VLOOKUP($B82,'Stadtteilprofile 2015'!$A$5:$BQ$103,W$1,FALSE)</f>
        <v>0</v>
      </c>
      <c r="X82" s="64">
        <f>VLOOKUP($B82,'Stadtteilprofile 2015'!$A$5:$BQ$103,X$1,FALSE)</f>
        <v>1</v>
      </c>
      <c r="Y82" s="64">
        <f t="shared" si="38"/>
        <v>612</v>
      </c>
      <c r="Z82" s="64">
        <f>VLOOKUP($B82,'Stadtteilprofile 2015'!$A$5:$BQ$103,Z$1,FALSE)</f>
        <v>1</v>
      </c>
      <c r="AA82" s="64">
        <f t="shared" si="39"/>
        <v>612</v>
      </c>
      <c r="AB82" s="64">
        <v>288</v>
      </c>
      <c r="AC82" s="64">
        <f>VLOOKUP($B82,'Stadtteilprofile 2015'!$A$5:$BQ$103,AC$1,FALSE)</f>
        <v>0</v>
      </c>
      <c r="AD82" s="67">
        <f t="shared" si="40"/>
        <v>3333</v>
      </c>
      <c r="AE82" s="1">
        <v>0.746</v>
      </c>
      <c r="AF82" s="43"/>
      <c r="AG82" s="43"/>
      <c r="AH82" s="42">
        <f t="shared" si="41"/>
        <v>3.7272101315669053</v>
      </c>
      <c r="AI82" s="44">
        <f t="shared" si="42"/>
        <v>0.89874884836529623</v>
      </c>
      <c r="AJ82" s="42">
        <f t="shared" si="43"/>
        <v>0.6</v>
      </c>
      <c r="AK82" s="54">
        <f t="shared" si="44"/>
        <v>2.0098954880167321</v>
      </c>
      <c r="AL82" s="75">
        <f t="shared" si="45"/>
        <v>1.3161451832758717</v>
      </c>
      <c r="AM82" s="68">
        <f t="shared" si="46"/>
        <v>100</v>
      </c>
      <c r="AN82" s="41">
        <f t="shared" si="47"/>
        <v>3.1123560535325241E-2</v>
      </c>
      <c r="AO82" s="68">
        <f t="shared" si="48"/>
        <v>100</v>
      </c>
    </row>
    <row r="83" spans="1:41">
      <c r="A83" t="s">
        <v>76</v>
      </c>
      <c r="B83" s="71" t="s">
        <v>88</v>
      </c>
      <c r="C83">
        <v>697</v>
      </c>
      <c r="D83" s="45">
        <v>0</v>
      </c>
      <c r="E83" s="45">
        <f t="shared" si="33"/>
        <v>697</v>
      </c>
      <c r="F83" s="1">
        <f t="shared" si="34"/>
        <v>0.19611705120990433</v>
      </c>
      <c r="G83" s="2">
        <v>2.5</v>
      </c>
      <c r="H83" s="66">
        <f t="shared" si="35"/>
        <v>1421.6</v>
      </c>
      <c r="I83" s="64">
        <f>VLOOKUP($B83,'Stadtteilprofile 2015'!$A$5:$BQ$103,I$1,FALSE)</f>
        <v>3554</v>
      </c>
      <c r="J83" s="64">
        <f>VLOOKUP($B83,'Stadtteilprofile 2015'!$A$5:$BQ$103,J$1,FALSE)</f>
        <v>699</v>
      </c>
      <c r="K83" s="64">
        <f>VLOOKUP($B83,'Stadtteilprofile 2015'!$A$5:$BQ$103,K$1,FALSE)</f>
        <v>611</v>
      </c>
      <c r="L83" s="64">
        <f>VLOOKUP($B83,'Stadtteilprofile 2015'!$A$5:$BQ$103,L$1,FALSE)</f>
        <v>1177</v>
      </c>
      <c r="M83" s="1">
        <f t="shared" si="36"/>
        <v>0.33117613956105796</v>
      </c>
      <c r="N83" s="64">
        <f>VLOOKUP($B83,'Stadtteilprofile 2015'!$A$5:$BQ$103,N$1,FALSE)</f>
        <v>94</v>
      </c>
      <c r="O83" s="1">
        <f>VLOOKUP($B83,'Stadtteilprofile 2015'!$A$5:$BQ$103,O$1,FALSE)/100</f>
        <v>4.0816326530612249E-2</v>
      </c>
      <c r="P83" s="64">
        <f>VLOOKUP($B83,'Stadtteilprofile 2015'!$A$5:$BQ$103,P$1,FALSE)</f>
        <v>326</v>
      </c>
      <c r="Q83" s="1">
        <f>VLOOKUP($B83,'Stadtteilprofile 2015'!$A$5:$BQ$103,Q$1,FALSE)/100</f>
        <v>9.1727630838491836E-2</v>
      </c>
      <c r="R83" s="61">
        <f>VLOOKUP($B83,'Stadtteilprofile 2015'!$A$5:$BQ$103,R$1,FALSE)</f>
        <v>31736</v>
      </c>
      <c r="S83" s="64">
        <f>VLOOKUP($B83,'Stadtteilprofile 2015'!$A$5:$BQ$103,S$1,FALSE)</f>
        <v>1454</v>
      </c>
      <c r="T83" s="64">
        <f>VLOOKUP($B83,'Stadtteilprofile 2015'!$A$5:$BQ$103,T$1,FALSE)</f>
        <v>873</v>
      </c>
      <c r="U83" s="64">
        <f>VLOOKUP($B83,'Stadtteilprofile 2015'!$A$5:$BQ$103,U$1,FALSE)</f>
        <v>92</v>
      </c>
      <c r="V83" s="1">
        <f t="shared" si="37"/>
        <v>6.3273727647867956E-2</v>
      </c>
      <c r="W83" s="64">
        <f>VLOOKUP($B83,'Stadtteilprofile 2015'!$A$5:$BQ$103,W$1,FALSE)</f>
        <v>92</v>
      </c>
      <c r="X83" s="64">
        <f>VLOOKUP($B83,'Stadtteilprofile 2015'!$A$5:$BQ$103,X$1,FALSE)</f>
        <v>2</v>
      </c>
      <c r="Y83" s="64">
        <f t="shared" si="38"/>
        <v>349.5</v>
      </c>
      <c r="Z83" s="64">
        <f>VLOOKUP($B83,'Stadtteilprofile 2015'!$A$5:$BQ$103,Z$1,FALSE)</f>
        <v>1</v>
      </c>
      <c r="AA83" s="64">
        <f t="shared" si="39"/>
        <v>699</v>
      </c>
      <c r="AB83" s="64">
        <v>298</v>
      </c>
      <c r="AC83" s="64">
        <f>VLOOKUP($B83,'Stadtteilprofile 2015'!$A$5:$BQ$103,AC$1,FALSE)</f>
        <v>10</v>
      </c>
      <c r="AD83" s="67">
        <f t="shared" si="40"/>
        <v>355.4</v>
      </c>
      <c r="AE83" s="1">
        <v>0.55899999999999994</v>
      </c>
      <c r="AF83" s="43"/>
      <c r="AG83" s="43"/>
      <c r="AH83" s="42">
        <f t="shared" si="41"/>
        <v>3.7272101315669053</v>
      </c>
      <c r="AI83" s="44">
        <f t="shared" si="42"/>
        <v>0.82495869658225907</v>
      </c>
      <c r="AJ83" s="42">
        <f t="shared" si="43"/>
        <v>0.8</v>
      </c>
      <c r="AK83" s="54">
        <f t="shared" si="44"/>
        <v>2.4598355296204999</v>
      </c>
      <c r="AL83" s="75">
        <f t="shared" si="45"/>
        <v>1.6107806118593178</v>
      </c>
      <c r="AM83" s="68">
        <f t="shared" si="46"/>
        <v>200</v>
      </c>
      <c r="AN83" s="41">
        <f t="shared" si="47"/>
        <v>5.6274620146314014E-2</v>
      </c>
      <c r="AO83" s="68">
        <f t="shared" si="48"/>
        <v>-497</v>
      </c>
    </row>
    <row r="84" spans="1:41">
      <c r="A84" t="s">
        <v>76</v>
      </c>
      <c r="B84" s="71" t="s">
        <v>84</v>
      </c>
      <c r="C84">
        <v>12</v>
      </c>
      <c r="D84" s="45">
        <v>0</v>
      </c>
      <c r="E84" s="45">
        <f t="shared" si="33"/>
        <v>12</v>
      </c>
      <c r="F84" s="1">
        <f t="shared" si="34"/>
        <v>7.3394495412844036E-4</v>
      </c>
      <c r="G84" s="2">
        <v>3.4</v>
      </c>
      <c r="H84" s="66">
        <f t="shared" si="35"/>
        <v>4808.8235294117649</v>
      </c>
      <c r="I84" s="64">
        <f>VLOOKUP($B84,'Stadtteilprofile 2015'!$A$5:$BQ$103,I$1,FALSE)</f>
        <v>16350</v>
      </c>
      <c r="J84" s="64">
        <f>VLOOKUP($B84,'Stadtteilprofile 2015'!$A$5:$BQ$103,J$1,FALSE)</f>
        <v>2608</v>
      </c>
      <c r="K84" s="64">
        <f>VLOOKUP($B84,'Stadtteilprofile 2015'!$A$5:$BQ$103,K$1,FALSE)</f>
        <v>3139</v>
      </c>
      <c r="L84" s="64">
        <f>VLOOKUP($B84,'Stadtteilprofile 2015'!$A$5:$BQ$103,L$1,FALSE)</f>
        <v>6170</v>
      </c>
      <c r="M84" s="1">
        <f t="shared" si="36"/>
        <v>0.37737003058103974</v>
      </c>
      <c r="N84" s="64">
        <f>VLOOKUP($B84,'Stadtteilprofile 2015'!$A$5:$BQ$103,N$1,FALSE)</f>
        <v>751</v>
      </c>
      <c r="O84" s="1">
        <f>VLOOKUP($B84,'Stadtteilprofile 2015'!$A$5:$BQ$103,O$1,FALSE)/100</f>
        <v>6.9853967072830439E-2</v>
      </c>
      <c r="P84" s="64">
        <f>VLOOKUP($B84,'Stadtteilprofile 2015'!$A$5:$BQ$103,P$1,FALSE)</f>
        <v>2082</v>
      </c>
      <c r="Q84" s="1">
        <f>VLOOKUP($B84,'Stadtteilprofile 2015'!$A$5:$BQ$103,Q$1,FALSE)/100</f>
        <v>0.1273394495412844</v>
      </c>
      <c r="R84" s="61">
        <f>VLOOKUP($B84,'Stadtteilprofile 2015'!$A$5:$BQ$103,R$1,FALSE)</f>
        <v>23985</v>
      </c>
      <c r="S84" s="64">
        <f>VLOOKUP($B84,'Stadtteilprofile 2015'!$A$5:$BQ$103,S$1,FALSE)</f>
        <v>8367</v>
      </c>
      <c r="T84" s="64">
        <f>VLOOKUP($B84,'Stadtteilprofile 2015'!$A$5:$BQ$103,T$1,FALSE)</f>
        <v>1451</v>
      </c>
      <c r="U84" s="64">
        <f>VLOOKUP($B84,'Stadtteilprofile 2015'!$A$5:$BQ$103,U$1,FALSE)</f>
        <v>837</v>
      </c>
      <c r="V84" s="1">
        <f t="shared" si="37"/>
        <v>0.10003585514521333</v>
      </c>
      <c r="W84" s="64">
        <f>VLOOKUP($B84,'Stadtteilprofile 2015'!$A$5:$BQ$103,W$1,FALSE)</f>
        <v>522</v>
      </c>
      <c r="X84" s="64">
        <f>VLOOKUP($B84,'Stadtteilprofile 2015'!$A$5:$BQ$103,X$1,FALSE)</f>
        <v>10</v>
      </c>
      <c r="Y84" s="64">
        <f t="shared" si="38"/>
        <v>260.8</v>
      </c>
      <c r="Z84" s="64">
        <f>VLOOKUP($B84,'Stadtteilprofile 2015'!$A$5:$BQ$103,Z$1,FALSE)</f>
        <v>1</v>
      </c>
      <c r="AA84" s="64">
        <f t="shared" si="39"/>
        <v>2608</v>
      </c>
      <c r="AB84" s="64">
        <v>1006</v>
      </c>
      <c r="AC84" s="64">
        <f>VLOOKUP($B84,'Stadtteilprofile 2015'!$A$5:$BQ$103,AC$1,FALSE)</f>
        <v>20</v>
      </c>
      <c r="AD84" s="67">
        <f t="shared" si="40"/>
        <v>817.5</v>
      </c>
      <c r="AE84" s="1">
        <v>0.58399999999999996</v>
      </c>
      <c r="AF84" s="43"/>
      <c r="AG84" s="43"/>
      <c r="AH84" s="42">
        <f t="shared" si="41"/>
        <v>2.0795107033639142</v>
      </c>
      <c r="AI84" s="44">
        <f t="shared" si="42"/>
        <v>0.76153643632690848</v>
      </c>
      <c r="AJ84" s="42">
        <f t="shared" si="43"/>
        <v>0.6</v>
      </c>
      <c r="AK84" s="54">
        <f t="shared" si="44"/>
        <v>0.9501739022060508</v>
      </c>
      <c r="AL84" s="75">
        <f t="shared" si="45"/>
        <v>0.62220489180605698</v>
      </c>
      <c r="AM84" s="68">
        <f t="shared" si="46"/>
        <v>300</v>
      </c>
      <c r="AN84" s="41">
        <f t="shared" si="47"/>
        <v>1.834862385321101E-2</v>
      </c>
      <c r="AO84" s="68">
        <f t="shared" si="48"/>
        <v>288</v>
      </c>
    </row>
    <row r="85" spans="1:41">
      <c r="A85" t="s">
        <v>1</v>
      </c>
      <c r="B85" s="73" t="s">
        <v>13</v>
      </c>
      <c r="C85">
        <v>532</v>
      </c>
      <c r="D85" s="45">
        <v>0</v>
      </c>
      <c r="E85" s="45">
        <f t="shared" si="33"/>
        <v>532</v>
      </c>
      <c r="F85" s="1">
        <f t="shared" si="34"/>
        <v>5.2075176194205167E-2</v>
      </c>
      <c r="G85" s="2">
        <v>7</v>
      </c>
      <c r="H85" s="66">
        <f t="shared" si="35"/>
        <v>1459.4285714285713</v>
      </c>
      <c r="I85" s="64">
        <f>VLOOKUP($B85,'Stadtteilprofile 2015'!$A$5:$BQ$103,I$1,FALSE)</f>
        <v>10216</v>
      </c>
      <c r="J85" s="64">
        <f>VLOOKUP($B85,'Stadtteilprofile 2015'!$A$5:$BQ$103,J$1,FALSE)</f>
        <v>2076</v>
      </c>
      <c r="K85" s="64">
        <f>VLOOKUP($B85,'Stadtteilprofile 2015'!$A$5:$BQ$103,K$1,FALSE)</f>
        <v>341</v>
      </c>
      <c r="L85" s="64">
        <f>VLOOKUP($B85,'Stadtteilprofile 2015'!$A$5:$BQ$103,L$1,FALSE)</f>
        <v>1228</v>
      </c>
      <c r="M85" s="1">
        <f t="shared" si="36"/>
        <v>0.12020360219263899</v>
      </c>
      <c r="N85" s="64">
        <f>VLOOKUP($B85,'Stadtteilprofile 2015'!$A$5:$BQ$103,N$1,FALSE)</f>
        <v>142</v>
      </c>
      <c r="O85" s="1">
        <f>VLOOKUP($B85,'Stadtteilprofile 2015'!$A$5:$BQ$103,O$1,FALSE)/100</f>
        <v>2.277831247994867E-2</v>
      </c>
      <c r="P85" s="64">
        <f>VLOOKUP($B85,'Stadtteilprofile 2015'!$A$5:$BQ$103,P$1,FALSE)</f>
        <v>196</v>
      </c>
      <c r="Q85" s="1">
        <f>VLOOKUP($B85,'Stadtteilprofile 2015'!$A$5:$BQ$103,Q$1,FALSE)/100</f>
        <v>1.9185591229444011E-2</v>
      </c>
      <c r="R85" s="61">
        <f>VLOOKUP($B85,'Stadtteilprofile 2015'!$A$5:$BQ$103,R$1,FALSE)</f>
        <v>46426</v>
      </c>
      <c r="S85" s="64">
        <f>VLOOKUP($B85,'Stadtteilprofile 2015'!$A$5:$BQ$103,S$1,FALSE)</f>
        <v>4477</v>
      </c>
      <c r="T85" s="64">
        <f>VLOOKUP($B85,'Stadtteilprofile 2015'!$A$5:$BQ$103,T$1,FALSE)</f>
        <v>2729</v>
      </c>
      <c r="U85" s="64">
        <f>VLOOKUP($B85,'Stadtteilprofile 2015'!$A$5:$BQ$103,U$1,FALSE)</f>
        <v>187</v>
      </c>
      <c r="V85" s="1">
        <f t="shared" si="37"/>
        <v>4.1769041769041768E-2</v>
      </c>
      <c r="W85" s="64">
        <f>VLOOKUP($B85,'Stadtteilprofile 2015'!$A$5:$BQ$103,W$1,FALSE)</f>
        <v>6</v>
      </c>
      <c r="X85" s="64">
        <f>VLOOKUP($B85,'Stadtteilprofile 2015'!$A$5:$BQ$103,X$1,FALSE)</f>
        <v>9</v>
      </c>
      <c r="Y85" s="64">
        <f t="shared" si="38"/>
        <v>230.66666666666666</v>
      </c>
      <c r="Z85" s="64">
        <f>VLOOKUP($B85,'Stadtteilprofile 2015'!$A$5:$BQ$103,Z$1,FALSE)</f>
        <v>1</v>
      </c>
      <c r="AA85" s="64">
        <f t="shared" si="39"/>
        <v>2076</v>
      </c>
      <c r="AB85" s="64">
        <v>1755</v>
      </c>
      <c r="AC85" s="64">
        <f>VLOOKUP($B85,'Stadtteilprofile 2015'!$A$5:$BQ$103,AC$1,FALSE)</f>
        <v>5</v>
      </c>
      <c r="AD85" s="67">
        <f t="shared" si="40"/>
        <v>2043.2</v>
      </c>
      <c r="AE85" s="1">
        <v>0.57799999999999996</v>
      </c>
      <c r="AF85" s="43"/>
      <c r="AG85" s="43"/>
      <c r="AH85" s="42">
        <f t="shared" si="41"/>
        <v>3.7272101315669053</v>
      </c>
      <c r="AI85" s="44">
        <f t="shared" si="42"/>
        <v>0.96199690445193542</v>
      </c>
      <c r="AJ85" s="42">
        <f t="shared" si="43"/>
        <v>0.6</v>
      </c>
      <c r="AK85" s="54">
        <f t="shared" si="44"/>
        <v>2.1513387652855522</v>
      </c>
      <c r="AL85" s="75">
        <f t="shared" si="45"/>
        <v>1.4087668589769327</v>
      </c>
      <c r="AM85" s="68">
        <f t="shared" si="46"/>
        <v>400</v>
      </c>
      <c r="AN85" s="41">
        <f t="shared" si="47"/>
        <v>3.9154267815191858E-2</v>
      </c>
      <c r="AO85" s="68">
        <f t="shared" si="48"/>
        <v>-132</v>
      </c>
    </row>
    <row r="86" spans="1:41">
      <c r="A86" t="s">
        <v>1</v>
      </c>
      <c r="B86" s="73" t="s">
        <v>2</v>
      </c>
      <c r="C86">
        <v>331</v>
      </c>
      <c r="D86" s="45">
        <v>0</v>
      </c>
      <c r="E86" s="45">
        <f t="shared" si="33"/>
        <v>331</v>
      </c>
      <c r="F86" s="1">
        <f t="shared" si="34"/>
        <v>6.5108776899169916E-3</v>
      </c>
      <c r="G86" s="2">
        <v>10.1</v>
      </c>
      <c r="H86" s="66">
        <f t="shared" si="35"/>
        <v>5033.4653465346537</v>
      </c>
      <c r="I86" s="64">
        <f>VLOOKUP($B86,'Stadtteilprofile 2015'!$A$5:$BQ$103,I$1,FALSE)</f>
        <v>50838</v>
      </c>
      <c r="J86" s="64">
        <f>VLOOKUP($B86,'Stadtteilprofile 2015'!$A$5:$BQ$103,J$1,FALSE)</f>
        <v>7211</v>
      </c>
      <c r="K86" s="64">
        <f>VLOOKUP($B86,'Stadtteilprofile 2015'!$A$5:$BQ$103,K$1,FALSE)</f>
        <v>5053</v>
      </c>
      <c r="L86" s="64">
        <f>VLOOKUP($B86,'Stadtteilprofile 2015'!$A$5:$BQ$103,L$1,FALSE)</f>
        <v>13119</v>
      </c>
      <c r="M86" s="1">
        <f t="shared" si="36"/>
        <v>0.25805499822967071</v>
      </c>
      <c r="N86" s="64">
        <f>VLOOKUP($B86,'Stadtteilprofile 2015'!$A$5:$BQ$103,N$1,FALSE)</f>
        <v>1830</v>
      </c>
      <c r="O86" s="1">
        <f>VLOOKUP($B86,'Stadtteilprofile 2015'!$A$5:$BQ$103,O$1,FALSE)/100</f>
        <v>5.4457802642542547E-2</v>
      </c>
      <c r="P86" s="64">
        <f>VLOOKUP($B86,'Stadtteilprofile 2015'!$A$5:$BQ$103,P$1,FALSE)</f>
        <v>5165</v>
      </c>
      <c r="Q86" s="1">
        <f>VLOOKUP($B86,'Stadtteilprofile 2015'!$A$5:$BQ$103,Q$1,FALSE)/100</f>
        <v>0.10159723041819112</v>
      </c>
      <c r="R86" s="61">
        <f>VLOOKUP($B86,'Stadtteilprofile 2015'!$A$5:$BQ$103,R$1,FALSE)</f>
        <v>28716</v>
      </c>
      <c r="S86" s="64">
        <f>VLOOKUP($B86,'Stadtteilprofile 2015'!$A$5:$BQ$103,S$1,FALSE)</f>
        <v>27382</v>
      </c>
      <c r="T86" s="64">
        <f>VLOOKUP($B86,'Stadtteilprofile 2015'!$A$5:$BQ$103,T$1,FALSE)</f>
        <v>7417</v>
      </c>
      <c r="U86" s="64">
        <f>VLOOKUP($B86,'Stadtteilprofile 2015'!$A$5:$BQ$103,U$1,FALSE)</f>
        <v>1758</v>
      </c>
      <c r="V86" s="1">
        <f t="shared" si="37"/>
        <v>6.4202760937842385E-2</v>
      </c>
      <c r="W86" s="64">
        <f>VLOOKUP($B86,'Stadtteilprofile 2015'!$A$5:$BQ$103,W$1,FALSE)</f>
        <v>365</v>
      </c>
      <c r="X86" s="64">
        <f>VLOOKUP($B86,'Stadtteilprofile 2015'!$A$5:$BQ$103,X$1,FALSE)</f>
        <v>23</v>
      </c>
      <c r="Y86" s="64">
        <f t="shared" si="38"/>
        <v>313.52173913043481</v>
      </c>
      <c r="Z86" s="64">
        <f>VLOOKUP($B86,'Stadtteilprofile 2015'!$A$5:$BQ$103,Z$1,FALSE)</f>
        <v>5</v>
      </c>
      <c r="AA86" s="64">
        <f t="shared" si="39"/>
        <v>1442.2</v>
      </c>
      <c r="AB86" s="64">
        <v>4859</v>
      </c>
      <c r="AC86" s="64">
        <f>VLOOKUP($B86,'Stadtteilprofile 2015'!$A$5:$BQ$103,AC$1,FALSE)</f>
        <v>73</v>
      </c>
      <c r="AD86" s="67">
        <f t="shared" si="40"/>
        <v>696.41095890410963</v>
      </c>
      <c r="AE86" s="1">
        <v>0.623</v>
      </c>
      <c r="AF86" s="43"/>
      <c r="AG86" s="43" t="s">
        <v>281</v>
      </c>
      <c r="AH86" s="42">
        <f t="shared" si="41"/>
        <v>1.9867028600653052</v>
      </c>
      <c r="AI86" s="44">
        <f t="shared" si="42"/>
        <v>0.80712753639226475</v>
      </c>
      <c r="AJ86" s="42">
        <f t="shared" si="43"/>
        <v>0.8</v>
      </c>
      <c r="AK86" s="54">
        <f t="shared" si="44"/>
        <v>1.2828180679903811</v>
      </c>
      <c r="AL86" s="75">
        <f t="shared" si="45"/>
        <v>0.84003115150569674</v>
      </c>
      <c r="AM86" s="68">
        <f t="shared" si="46"/>
        <v>1300</v>
      </c>
      <c r="AN86" s="41">
        <f t="shared" si="47"/>
        <v>2.5571422951335614E-2</v>
      </c>
      <c r="AO86" s="68">
        <f t="shared" si="48"/>
        <v>969</v>
      </c>
    </row>
    <row r="87" spans="1:41">
      <c r="A87" t="s">
        <v>1</v>
      </c>
      <c r="B87" s="73" t="s">
        <v>3</v>
      </c>
      <c r="C87">
        <v>246</v>
      </c>
      <c r="D87" s="45">
        <v>0</v>
      </c>
      <c r="E87" s="45">
        <f t="shared" si="33"/>
        <v>246</v>
      </c>
      <c r="F87" s="1">
        <f t="shared" si="34"/>
        <v>3.9341116264193191E-2</v>
      </c>
      <c r="G87" s="2">
        <v>6.8</v>
      </c>
      <c r="H87" s="66">
        <f t="shared" si="35"/>
        <v>919.55882352941182</v>
      </c>
      <c r="I87" s="64">
        <f>VLOOKUP($B87,'Stadtteilprofile 2015'!$A$5:$BQ$103,I$1,FALSE)</f>
        <v>6253</v>
      </c>
      <c r="J87" s="64">
        <f>VLOOKUP($B87,'Stadtteilprofile 2015'!$A$5:$BQ$103,J$1,FALSE)</f>
        <v>1418</v>
      </c>
      <c r="K87" s="64">
        <f>VLOOKUP($B87,'Stadtteilprofile 2015'!$A$5:$BQ$103,K$1,FALSE)</f>
        <v>466</v>
      </c>
      <c r="L87" s="64">
        <f>VLOOKUP($B87,'Stadtteilprofile 2015'!$A$5:$BQ$103,L$1,FALSE)</f>
        <v>909</v>
      </c>
      <c r="M87" s="1">
        <f t="shared" si="36"/>
        <v>0.14537022229329921</v>
      </c>
      <c r="N87" s="64">
        <f>VLOOKUP($B87,'Stadtteilprofile 2015'!$A$5:$BQ$103,N$1,FALSE)</f>
        <v>98</v>
      </c>
      <c r="O87" s="1">
        <f>VLOOKUP($B87,'Stadtteilprofile 2015'!$A$5:$BQ$103,O$1,FALSE)/100</f>
        <v>2.4772497472194135E-2</v>
      </c>
      <c r="P87" s="64">
        <f>VLOOKUP($B87,'Stadtteilprofile 2015'!$A$5:$BQ$103,P$1,FALSE)</f>
        <v>209</v>
      </c>
      <c r="Q87" s="1">
        <f>VLOOKUP($B87,'Stadtteilprofile 2015'!$A$5:$BQ$103,Q$1,FALSE)/100</f>
        <v>3.3423956500879579E-2</v>
      </c>
      <c r="R87" s="61">
        <f>VLOOKUP($B87,'Stadtteilprofile 2015'!$A$5:$BQ$103,R$1,FALSE)</f>
        <v>61306</v>
      </c>
      <c r="S87" s="64">
        <f>VLOOKUP($B87,'Stadtteilprofile 2015'!$A$5:$BQ$103,S$1,FALSE)</f>
        <v>2462</v>
      </c>
      <c r="T87" s="64">
        <f>VLOOKUP($B87,'Stadtteilprofile 2015'!$A$5:$BQ$103,T$1,FALSE)</f>
        <v>1784</v>
      </c>
      <c r="U87" s="64">
        <f>VLOOKUP($B87,'Stadtteilprofile 2015'!$A$5:$BQ$103,U$1,FALSE)</f>
        <v>82</v>
      </c>
      <c r="V87" s="1">
        <f t="shared" si="37"/>
        <v>3.3306255077173032E-2</v>
      </c>
      <c r="W87" s="64">
        <f>VLOOKUP($B87,'Stadtteilprofile 2015'!$A$5:$BQ$103,W$1,FALSE)</f>
        <v>16</v>
      </c>
      <c r="X87" s="64">
        <f>VLOOKUP($B87,'Stadtteilprofile 2015'!$A$5:$BQ$103,X$1,FALSE)</f>
        <v>3</v>
      </c>
      <c r="Y87" s="64">
        <f t="shared" si="38"/>
        <v>472.66666666666669</v>
      </c>
      <c r="Z87" s="64">
        <f>VLOOKUP($B87,'Stadtteilprofile 2015'!$A$5:$BQ$103,Z$1,FALSE)</f>
        <v>1</v>
      </c>
      <c r="AA87" s="64">
        <f t="shared" si="39"/>
        <v>1418</v>
      </c>
      <c r="AB87" s="64">
        <v>315</v>
      </c>
      <c r="AC87" s="64">
        <f>VLOOKUP($B87,'Stadtteilprofile 2015'!$A$5:$BQ$103,AC$1,FALSE)</f>
        <v>13</v>
      </c>
      <c r="AD87" s="67">
        <f t="shared" si="40"/>
        <v>481</v>
      </c>
      <c r="AE87" s="1">
        <v>0.68900000000000006</v>
      </c>
      <c r="AF87" s="43"/>
      <c r="AG87" s="43"/>
      <c r="AH87" s="42">
        <f t="shared" si="41"/>
        <v>3.7272101315669053</v>
      </c>
      <c r="AI87" s="44">
        <f t="shared" si="42"/>
        <v>0.93426924786641352</v>
      </c>
      <c r="AJ87" s="42">
        <f t="shared" si="43"/>
        <v>0.7</v>
      </c>
      <c r="AK87" s="54">
        <f t="shared" si="44"/>
        <v>2.437552464381362</v>
      </c>
      <c r="AL87" s="75">
        <f t="shared" si="45"/>
        <v>1.596188933258132</v>
      </c>
      <c r="AM87" s="68">
        <f t="shared" si="46"/>
        <v>300</v>
      </c>
      <c r="AN87" s="41">
        <f t="shared" si="47"/>
        <v>4.7976971053894132E-2</v>
      </c>
      <c r="AO87" s="68">
        <f t="shared" si="48"/>
        <v>54</v>
      </c>
    </row>
    <row r="88" spans="1:41">
      <c r="A88" t="s">
        <v>1</v>
      </c>
      <c r="B88" s="73" t="s">
        <v>17</v>
      </c>
      <c r="C88">
        <v>0</v>
      </c>
      <c r="D88" s="45">
        <v>0</v>
      </c>
      <c r="E88" s="45">
        <f t="shared" si="33"/>
        <v>0</v>
      </c>
      <c r="F88" s="1">
        <f t="shared" si="34"/>
        <v>0</v>
      </c>
      <c r="G88" s="2">
        <v>1.8</v>
      </c>
      <c r="H88" s="66">
        <f t="shared" si="35"/>
        <v>11656.111111111111</v>
      </c>
      <c r="I88" s="64">
        <f>VLOOKUP($B88,'Stadtteilprofile 2015'!$A$5:$BQ$103,I$1,FALSE)</f>
        <v>20981</v>
      </c>
      <c r="J88" s="64">
        <f>VLOOKUP($B88,'Stadtteilprofile 2015'!$A$5:$BQ$103,J$1,FALSE)</f>
        <v>2228</v>
      </c>
      <c r="K88" s="64">
        <f>VLOOKUP($B88,'Stadtteilprofile 2015'!$A$5:$BQ$103,K$1,FALSE)</f>
        <v>2740</v>
      </c>
      <c r="L88" s="64">
        <f>VLOOKUP($B88,'Stadtteilprofile 2015'!$A$5:$BQ$103,L$1,FALSE)</f>
        <v>5883</v>
      </c>
      <c r="M88" s="1">
        <f t="shared" si="36"/>
        <v>0.28039654925885327</v>
      </c>
      <c r="N88" s="64">
        <f>VLOOKUP($B88,'Stadtteilprofile 2015'!$A$5:$BQ$103,N$1,FALSE)</f>
        <v>799</v>
      </c>
      <c r="O88" s="1">
        <f>VLOOKUP($B88,'Stadtteilprofile 2015'!$A$5:$BQ$103,O$1,FALSE)/100</f>
        <v>5.1240941448085671E-2</v>
      </c>
      <c r="P88" s="64">
        <f>VLOOKUP($B88,'Stadtteilprofile 2015'!$A$5:$BQ$103,P$1,FALSE)</f>
        <v>1565</v>
      </c>
      <c r="Q88" s="1">
        <f>VLOOKUP($B88,'Stadtteilprofile 2015'!$A$5:$BQ$103,Q$1,FALSE)/100</f>
        <v>7.4591296887660266E-2</v>
      </c>
      <c r="R88" s="61">
        <f>VLOOKUP($B88,'Stadtteilprofile 2015'!$A$5:$BQ$103,R$1,FALSE)</f>
        <v>28782</v>
      </c>
      <c r="S88" s="64">
        <f>VLOOKUP($B88,'Stadtteilprofile 2015'!$A$5:$BQ$103,S$1,FALSE)</f>
        <v>12937</v>
      </c>
      <c r="T88" s="64">
        <f>VLOOKUP($B88,'Stadtteilprofile 2015'!$A$5:$BQ$103,T$1,FALSE)</f>
        <v>189</v>
      </c>
      <c r="U88" s="64">
        <f>VLOOKUP($B88,'Stadtteilprofile 2015'!$A$5:$BQ$103,U$1,FALSE)</f>
        <v>427</v>
      </c>
      <c r="V88" s="1">
        <f t="shared" si="37"/>
        <v>3.3006106516193866E-2</v>
      </c>
      <c r="W88" s="64">
        <f>VLOOKUP($B88,'Stadtteilprofile 2015'!$A$5:$BQ$103,W$1,FALSE)</f>
        <v>60</v>
      </c>
      <c r="X88" s="64">
        <f>VLOOKUP($B88,'Stadtteilprofile 2015'!$A$5:$BQ$103,X$1,FALSE)</f>
        <v>12</v>
      </c>
      <c r="Y88" s="64">
        <f t="shared" si="38"/>
        <v>185.66666666666666</v>
      </c>
      <c r="Z88" s="64">
        <f>VLOOKUP($B88,'Stadtteilprofile 2015'!$A$5:$BQ$103,Z$1,FALSE)</f>
        <v>3</v>
      </c>
      <c r="AA88" s="64">
        <f t="shared" si="39"/>
        <v>742.66666666666663</v>
      </c>
      <c r="AB88" s="64">
        <v>716</v>
      </c>
      <c r="AC88" s="64">
        <f>VLOOKUP($B88,'Stadtteilprofile 2015'!$A$5:$BQ$103,AC$1,FALSE)</f>
        <v>37</v>
      </c>
      <c r="AD88" s="67">
        <f t="shared" si="40"/>
        <v>567.05405405405406</v>
      </c>
      <c r="AE88" s="1">
        <v>0.63100000000000001</v>
      </c>
      <c r="AF88" s="43"/>
      <c r="AG88" s="43"/>
      <c r="AH88" s="42">
        <f t="shared" si="41"/>
        <v>0.85791906963443099</v>
      </c>
      <c r="AI88" s="44">
        <f t="shared" si="42"/>
        <v>0.8563812677960625</v>
      </c>
      <c r="AJ88" s="42">
        <f t="shared" si="43"/>
        <v>0.7</v>
      </c>
      <c r="AK88" s="54">
        <f t="shared" si="44"/>
        <v>0.51429407436396668</v>
      </c>
      <c r="AL88" s="75">
        <f t="shared" si="45"/>
        <v>0.33677655022220876</v>
      </c>
      <c r="AM88" s="68">
        <f t="shared" si="46"/>
        <v>200</v>
      </c>
      <c r="AN88" s="41">
        <f t="shared" si="47"/>
        <v>9.5324341070492351E-3</v>
      </c>
      <c r="AO88" s="68">
        <f t="shared" si="48"/>
        <v>200</v>
      </c>
    </row>
    <row r="89" spans="1:41">
      <c r="A89" t="s">
        <v>1</v>
      </c>
      <c r="B89" s="73" t="s">
        <v>4</v>
      </c>
      <c r="C89">
        <v>1094</v>
      </c>
      <c r="D89" s="45">
        <v>0</v>
      </c>
      <c r="E89" s="45">
        <f t="shared" si="33"/>
        <v>1094</v>
      </c>
      <c r="F89" s="1">
        <f t="shared" si="34"/>
        <v>3.1560120009231481E-2</v>
      </c>
      <c r="G89" s="2">
        <v>8.1999999999999993</v>
      </c>
      <c r="H89" s="66">
        <f t="shared" si="35"/>
        <v>4227.3170731707323</v>
      </c>
      <c r="I89" s="64">
        <f>VLOOKUP($B89,'Stadtteilprofile 2015'!$A$5:$BQ$103,I$1,FALSE)</f>
        <v>34664</v>
      </c>
      <c r="J89" s="64">
        <f>VLOOKUP($B89,'Stadtteilprofile 2015'!$A$5:$BQ$103,J$1,FALSE)</f>
        <v>6068</v>
      </c>
      <c r="K89" s="64">
        <f>VLOOKUP($B89,'Stadtteilprofile 2015'!$A$5:$BQ$103,K$1,FALSE)</f>
        <v>4058</v>
      </c>
      <c r="L89" s="64">
        <f>VLOOKUP($B89,'Stadtteilprofile 2015'!$A$5:$BQ$103,L$1,FALSE)</f>
        <v>10057</v>
      </c>
      <c r="M89" s="1">
        <f t="shared" si="36"/>
        <v>0.29012808677590585</v>
      </c>
      <c r="N89" s="64">
        <f>VLOOKUP($B89,'Stadtteilprofile 2015'!$A$5:$BQ$103,N$1,FALSE)</f>
        <v>1173</v>
      </c>
      <c r="O89" s="1">
        <f>VLOOKUP($B89,'Stadtteilprofile 2015'!$A$5:$BQ$103,O$1,FALSE)/100</f>
        <v>5.1726418838470699E-2</v>
      </c>
      <c r="P89" s="64">
        <f>VLOOKUP($B89,'Stadtteilprofile 2015'!$A$5:$BQ$103,P$1,FALSE)</f>
        <v>3474</v>
      </c>
      <c r="Q89" s="1">
        <f>VLOOKUP($B89,'Stadtteilprofile 2015'!$A$5:$BQ$103,Q$1,FALSE)/100</f>
        <v>0.10021924763443342</v>
      </c>
      <c r="R89" s="61">
        <f>VLOOKUP($B89,'Stadtteilprofile 2015'!$A$5:$BQ$103,R$1,FALSE)</f>
        <v>29526</v>
      </c>
      <c r="S89" s="64">
        <f>VLOOKUP($B89,'Stadtteilprofile 2015'!$A$5:$BQ$103,S$1,FALSE)</f>
        <v>16575</v>
      </c>
      <c r="T89" s="64">
        <f>VLOOKUP($B89,'Stadtteilprofile 2015'!$A$5:$BQ$103,T$1,FALSE)</f>
        <v>5658</v>
      </c>
      <c r="U89" s="64">
        <f>VLOOKUP($B89,'Stadtteilprofile 2015'!$A$5:$BQ$103,U$1,FALSE)</f>
        <v>1111</v>
      </c>
      <c r="V89" s="1">
        <f t="shared" si="37"/>
        <v>6.7028657616892917E-2</v>
      </c>
      <c r="W89" s="64">
        <f>VLOOKUP($B89,'Stadtteilprofile 2015'!$A$5:$BQ$103,W$1,FALSE)</f>
        <v>112</v>
      </c>
      <c r="X89" s="64">
        <f>VLOOKUP($B89,'Stadtteilprofile 2015'!$A$5:$BQ$103,X$1,FALSE)</f>
        <v>22</v>
      </c>
      <c r="Y89" s="64">
        <f t="shared" si="38"/>
        <v>275.81818181818181</v>
      </c>
      <c r="Z89" s="64">
        <f>VLOOKUP($B89,'Stadtteilprofile 2015'!$A$5:$BQ$103,Z$1,FALSE)</f>
        <v>7</v>
      </c>
      <c r="AA89" s="64">
        <f t="shared" si="39"/>
        <v>866.85714285714289</v>
      </c>
      <c r="AB89" s="64">
        <v>4176</v>
      </c>
      <c r="AC89" s="64">
        <f>VLOOKUP($B89,'Stadtteilprofile 2015'!$A$5:$BQ$103,AC$1,FALSE)</f>
        <v>40</v>
      </c>
      <c r="AD89" s="67">
        <f t="shared" si="40"/>
        <v>866.6</v>
      </c>
      <c r="AE89" s="1">
        <v>0.69299999999999995</v>
      </c>
      <c r="AF89" s="43" t="s">
        <v>257</v>
      </c>
      <c r="AG89" s="43"/>
      <c r="AH89" s="42">
        <f t="shared" si="41"/>
        <v>2.3655665820447727</v>
      </c>
      <c r="AI89" s="44">
        <f t="shared" si="42"/>
        <v>0.80960540232754497</v>
      </c>
      <c r="AJ89" s="42">
        <f t="shared" si="43"/>
        <v>0.79999999999999993</v>
      </c>
      <c r="AK89" s="54">
        <f t="shared" si="44"/>
        <v>1.5321403875111625</v>
      </c>
      <c r="AL89" s="75">
        <f t="shared" si="45"/>
        <v>1.0032955460361015</v>
      </c>
      <c r="AM89" s="68">
        <f t="shared" si="46"/>
        <v>1000</v>
      </c>
      <c r="AN89" s="41">
        <f t="shared" si="47"/>
        <v>2.8848372951765521E-2</v>
      </c>
      <c r="AO89" s="68">
        <f t="shared" si="48"/>
        <v>-94</v>
      </c>
    </row>
    <row r="90" spans="1:41">
      <c r="A90" t="s">
        <v>1</v>
      </c>
      <c r="B90" s="73" t="s">
        <v>5</v>
      </c>
      <c r="C90">
        <v>3680</v>
      </c>
      <c r="D90" s="45">
        <v>0</v>
      </c>
      <c r="E90" s="45">
        <f t="shared" si="33"/>
        <v>3680</v>
      </c>
      <c r="F90" s="1">
        <f t="shared" si="34"/>
        <v>0.21420256111757857</v>
      </c>
      <c r="G90" s="2">
        <v>9.1</v>
      </c>
      <c r="H90" s="66">
        <f t="shared" si="35"/>
        <v>1887.9120879120881</v>
      </c>
      <c r="I90" s="64">
        <f>VLOOKUP($B90,'Stadtteilprofile 2015'!$A$5:$BQ$103,I$1,FALSE)</f>
        <v>17180</v>
      </c>
      <c r="J90" s="64">
        <f>VLOOKUP($B90,'Stadtteilprofile 2015'!$A$5:$BQ$103,J$1,FALSE)</f>
        <v>2978</v>
      </c>
      <c r="K90" s="64">
        <f>VLOOKUP($B90,'Stadtteilprofile 2015'!$A$5:$BQ$103,K$1,FALSE)</f>
        <v>2017</v>
      </c>
      <c r="L90" s="64">
        <f>VLOOKUP($B90,'Stadtteilprofile 2015'!$A$5:$BQ$103,L$1,FALSE)</f>
        <v>5433</v>
      </c>
      <c r="M90" s="1">
        <f t="shared" si="36"/>
        <v>0.31623981373690335</v>
      </c>
      <c r="N90" s="64">
        <f>VLOOKUP($B90,'Stadtteilprofile 2015'!$A$5:$BQ$103,N$1,FALSE)</f>
        <v>582</v>
      </c>
      <c r="O90" s="1">
        <f>VLOOKUP($B90,'Stadtteilprofile 2015'!$A$5:$BQ$103,O$1,FALSE)/100</f>
        <v>5.5854126679462573E-2</v>
      </c>
      <c r="P90" s="64">
        <f>VLOOKUP($B90,'Stadtteilprofile 2015'!$A$5:$BQ$103,P$1,FALSE)</f>
        <v>1720</v>
      </c>
      <c r="Q90" s="1">
        <f>VLOOKUP($B90,'Stadtteilprofile 2015'!$A$5:$BQ$103,Q$1,FALSE)/100</f>
        <v>0.10011641443538999</v>
      </c>
      <c r="R90" s="61">
        <f>VLOOKUP($B90,'Stadtteilprofile 2015'!$A$5:$BQ$103,R$1,FALSE)</f>
        <v>35924</v>
      </c>
      <c r="S90" s="64">
        <f>VLOOKUP($B90,'Stadtteilprofile 2015'!$A$5:$BQ$103,S$1,FALSE)</f>
        <v>8022</v>
      </c>
      <c r="T90" s="64">
        <f>VLOOKUP($B90,'Stadtteilprofile 2015'!$A$5:$BQ$103,T$1,FALSE)</f>
        <v>2205</v>
      </c>
      <c r="U90" s="64">
        <f>VLOOKUP($B90,'Stadtteilprofile 2015'!$A$5:$BQ$103,U$1,FALSE)</f>
        <v>2174</v>
      </c>
      <c r="V90" s="1">
        <f t="shared" si="37"/>
        <v>0.27100473697332333</v>
      </c>
      <c r="W90" s="64">
        <f>VLOOKUP($B90,'Stadtteilprofile 2015'!$A$5:$BQ$103,W$1,FALSE)</f>
        <v>683</v>
      </c>
      <c r="X90" s="64">
        <f>VLOOKUP($B90,'Stadtteilprofile 2015'!$A$5:$BQ$103,X$1,FALSE)</f>
        <v>10</v>
      </c>
      <c r="Y90" s="64">
        <f t="shared" si="38"/>
        <v>297.8</v>
      </c>
      <c r="Z90" s="64">
        <f>VLOOKUP($B90,'Stadtteilprofile 2015'!$A$5:$BQ$103,Z$1,FALSE)</f>
        <v>1</v>
      </c>
      <c r="AA90" s="64">
        <f t="shared" si="39"/>
        <v>2978</v>
      </c>
      <c r="AB90" s="64">
        <v>949</v>
      </c>
      <c r="AC90" s="64">
        <f>VLOOKUP($B90,'Stadtteilprofile 2015'!$A$5:$BQ$103,AC$1,FALSE)</f>
        <v>12</v>
      </c>
      <c r="AD90" s="67">
        <f t="shared" si="40"/>
        <v>1431.6666666666667</v>
      </c>
      <c r="AE90" s="1">
        <v>0.752</v>
      </c>
      <c r="AF90" s="43"/>
      <c r="AG90" s="43"/>
      <c r="AH90" s="42">
        <f t="shared" si="41"/>
        <v>3.7272101315669053</v>
      </c>
      <c r="AI90" s="44">
        <f t="shared" si="42"/>
        <v>0.80979046756861883</v>
      </c>
      <c r="AJ90" s="42">
        <f t="shared" si="43"/>
        <v>0.6</v>
      </c>
      <c r="AK90" s="54">
        <f t="shared" si="44"/>
        <v>1.8109555411008345</v>
      </c>
      <c r="AL90" s="75">
        <f t="shared" si="45"/>
        <v>1.1858728111771208</v>
      </c>
      <c r="AM90" s="68">
        <f t="shared" si="46"/>
        <v>600</v>
      </c>
      <c r="AN90" s="41">
        <f t="shared" si="47"/>
        <v>3.4924330616996506E-2</v>
      </c>
      <c r="AO90" s="68">
        <f t="shared" si="48"/>
        <v>-3080</v>
      </c>
    </row>
    <row r="91" spans="1:41">
      <c r="A91" t="s">
        <v>1</v>
      </c>
      <c r="B91" s="73" t="s">
        <v>6</v>
      </c>
      <c r="C91">
        <v>700</v>
      </c>
      <c r="D91" s="45">
        <v>800</v>
      </c>
      <c r="E91" s="45">
        <f t="shared" si="33"/>
        <v>1500</v>
      </c>
      <c r="F91" s="1">
        <f t="shared" si="34"/>
        <v>2.8281685588461072E-2</v>
      </c>
      <c r="G91" s="2">
        <v>5</v>
      </c>
      <c r="H91" s="66">
        <f t="shared" si="35"/>
        <v>4950.2</v>
      </c>
      <c r="I91" s="64">
        <f>VLOOKUP($B91,'Stadtteilprofile 2015'!$A$5:$BQ$103,I$1,FALSE)</f>
        <v>24751</v>
      </c>
      <c r="J91" s="64">
        <f>VLOOKUP($B91,'Stadtteilprofile 2015'!$A$5:$BQ$103,J$1,FALSE)</f>
        <v>4638</v>
      </c>
      <c r="K91" s="64">
        <f>VLOOKUP($B91,'Stadtteilprofile 2015'!$A$5:$BQ$103,K$1,FALSE)</f>
        <v>4760</v>
      </c>
      <c r="L91" s="64">
        <f>VLOOKUP($B91,'Stadtteilprofile 2015'!$A$5:$BQ$103,L$1,FALSE)</f>
        <v>12706</v>
      </c>
      <c r="M91" s="1">
        <f t="shared" si="36"/>
        <v>0.51335299583855198</v>
      </c>
      <c r="N91" s="64">
        <f>VLOOKUP($B91,'Stadtteilprofile 2015'!$A$5:$BQ$103,N$1,FALSE)</f>
        <v>1586</v>
      </c>
      <c r="O91" s="1">
        <f>VLOOKUP($B91,'Stadtteilprofile 2015'!$A$5:$BQ$103,O$1,FALSE)/100</f>
        <v>9.7199240056382918E-2</v>
      </c>
      <c r="P91" s="64">
        <f>VLOOKUP($B91,'Stadtteilprofile 2015'!$A$5:$BQ$103,P$1,FALSE)</f>
        <v>5126</v>
      </c>
      <c r="Q91" s="1">
        <f>VLOOKUP($B91,'Stadtteilprofile 2015'!$A$5:$BQ$103,Q$1,FALSE)/100</f>
        <v>0.20710274332350209</v>
      </c>
      <c r="R91" s="61">
        <f>VLOOKUP($B91,'Stadtteilprofile 2015'!$A$5:$BQ$103,R$1,FALSE)</f>
        <v>22025</v>
      </c>
      <c r="S91" s="64">
        <f>VLOOKUP($B91,'Stadtteilprofile 2015'!$A$5:$BQ$103,S$1,FALSE)</f>
        <v>10756</v>
      </c>
      <c r="T91" s="64">
        <f>VLOOKUP($B91,'Stadtteilprofile 2015'!$A$5:$BQ$103,T$1,FALSE)</f>
        <v>2065</v>
      </c>
      <c r="U91" s="64">
        <f>VLOOKUP($B91,'Stadtteilprofile 2015'!$A$5:$BQ$103,U$1,FALSE)</f>
        <v>1936</v>
      </c>
      <c r="V91" s="1">
        <f t="shared" si="37"/>
        <v>0.17999256229081442</v>
      </c>
      <c r="W91" s="64">
        <f>VLOOKUP($B91,'Stadtteilprofile 2015'!$A$5:$BQ$103,W$1,FALSE)</f>
        <v>838</v>
      </c>
      <c r="X91" s="64">
        <f>VLOOKUP($B91,'Stadtteilprofile 2015'!$A$5:$BQ$103,X$1,FALSE)</f>
        <v>14</v>
      </c>
      <c r="Y91" s="64">
        <f t="shared" si="38"/>
        <v>331.28571428571428</v>
      </c>
      <c r="Z91" s="64">
        <f>VLOOKUP($B91,'Stadtteilprofile 2015'!$A$5:$BQ$103,Z$1,FALSE)</f>
        <v>4</v>
      </c>
      <c r="AA91" s="64">
        <f t="shared" si="39"/>
        <v>1159.5</v>
      </c>
      <c r="AB91" s="64">
        <v>3012</v>
      </c>
      <c r="AC91" s="64">
        <f>VLOOKUP($B91,'Stadtteilprofile 2015'!$A$5:$BQ$103,AC$1,FALSE)</f>
        <v>31</v>
      </c>
      <c r="AD91" s="67">
        <f t="shared" si="40"/>
        <v>798.41935483870964</v>
      </c>
      <c r="AE91" s="1">
        <v>0.64</v>
      </c>
      <c r="AF91" s="43"/>
      <c r="AG91" s="43"/>
      <c r="AH91" s="42">
        <f t="shared" si="41"/>
        <v>2.020120399175791</v>
      </c>
      <c r="AI91" s="44">
        <f t="shared" si="42"/>
        <v>0.62868605964511626</v>
      </c>
      <c r="AJ91" s="42">
        <f t="shared" si="43"/>
        <v>0.7</v>
      </c>
      <c r="AK91" s="54">
        <f t="shared" si="44"/>
        <v>0.88901507363658316</v>
      </c>
      <c r="AL91" s="75">
        <f t="shared" si="45"/>
        <v>0.58215609418627279</v>
      </c>
      <c r="AM91" s="68">
        <f t="shared" si="46"/>
        <v>400</v>
      </c>
      <c r="AN91" s="41">
        <f t="shared" si="47"/>
        <v>1.6160963193406326E-2</v>
      </c>
      <c r="AO91" s="68">
        <f t="shared" si="48"/>
        <v>-300</v>
      </c>
    </row>
    <row r="92" spans="1:41">
      <c r="A92" s="78" t="s">
        <v>1</v>
      </c>
      <c r="B92" s="73" t="s">
        <v>97</v>
      </c>
      <c r="C92">
        <v>0</v>
      </c>
      <c r="D92" s="45">
        <v>1020</v>
      </c>
      <c r="E92" s="45">
        <f t="shared" si="33"/>
        <v>1020</v>
      </c>
      <c r="F92" s="1">
        <f t="shared" si="34"/>
        <v>0</v>
      </c>
      <c r="G92" s="2">
        <v>8</v>
      </c>
      <c r="H92" s="66">
        <f t="shared" si="35"/>
        <v>819.5</v>
      </c>
      <c r="I92" s="64">
        <f>VLOOKUP($B92,'Stadtteilprofile 2015'!$A$5:$BQ$103,I$1,FALSE)</f>
        <v>6556</v>
      </c>
      <c r="J92" s="64">
        <f>VLOOKUP($B92,'Stadtteilprofile 2015'!$A$5:$BQ$103,J$1,FALSE)</f>
        <v>1223</v>
      </c>
      <c r="K92" s="64">
        <f>VLOOKUP($B92,'Stadtteilprofile 2015'!$A$5:$BQ$103,K$1,FALSE)</f>
        <v>259</v>
      </c>
      <c r="L92" s="64">
        <f>VLOOKUP($B92,'Stadtteilprofile 2015'!$A$5:$BQ$103,L$1,FALSE)</f>
        <v>840</v>
      </c>
      <c r="M92" s="1">
        <f t="shared" si="36"/>
        <v>0.12812690665039658</v>
      </c>
      <c r="N92" s="64">
        <f>VLOOKUP($B92,'Stadtteilprofile 2015'!$A$5:$BQ$103,N$1,FALSE)</f>
        <v>92</v>
      </c>
      <c r="O92" s="1">
        <f>VLOOKUP($B92,'Stadtteilprofile 2015'!$A$5:$BQ$103,O$1,FALSE)/100</f>
        <v>2.164196659609504E-2</v>
      </c>
      <c r="P92" s="64">
        <f>VLOOKUP($B92,'Stadtteilprofile 2015'!$A$5:$BQ$103,P$1,FALSE)</f>
        <v>77</v>
      </c>
      <c r="Q92" s="1">
        <f>VLOOKUP($B92,'Stadtteilprofile 2015'!$A$5:$BQ$103,Q$1,FALSE)/100</f>
        <v>1.1744966442953021E-2</v>
      </c>
      <c r="R92" s="61">
        <f>VLOOKUP($B92,'Stadtteilprofile 2015'!$A$5:$BQ$103,R$1,FALSE)</f>
        <v>68524</v>
      </c>
      <c r="S92" s="64">
        <f>VLOOKUP($B92,'Stadtteilprofile 2015'!$A$5:$BQ$103,S$1,FALSE)</f>
        <v>2674</v>
      </c>
      <c r="T92" s="64">
        <f>VLOOKUP($B92,'Stadtteilprofile 2015'!$A$5:$BQ$103,T$1,FALSE)</f>
        <v>2422</v>
      </c>
      <c r="U92" s="64">
        <f>VLOOKUP($B92,'Stadtteilprofile 2015'!$A$5:$BQ$103,U$1,FALSE)</f>
        <v>29</v>
      </c>
      <c r="V92" s="1">
        <f t="shared" si="37"/>
        <v>1.0845175766641735E-2</v>
      </c>
      <c r="W92" s="64">
        <f>VLOOKUP($B92,'Stadtteilprofile 2015'!$A$5:$BQ$103,W$1,FALSE)</f>
        <v>0</v>
      </c>
      <c r="X92" s="64">
        <f>VLOOKUP($B92,'Stadtteilprofile 2015'!$A$5:$BQ$103,X$1,FALSE)</f>
        <v>4</v>
      </c>
      <c r="Y92" s="64">
        <f t="shared" si="38"/>
        <v>305.75</v>
      </c>
      <c r="Z92" s="64">
        <f>VLOOKUP($B92,'Stadtteilprofile 2015'!$A$5:$BQ$103,Z$1,FALSE)</f>
        <v>1</v>
      </c>
      <c r="AA92" s="64">
        <f t="shared" si="39"/>
        <v>1223</v>
      </c>
      <c r="AB92" s="64">
        <v>274</v>
      </c>
      <c r="AC92" s="64">
        <f>VLOOKUP($B92,'Stadtteilprofile 2015'!$A$5:$BQ$103,AC$1,FALSE)</f>
        <v>3</v>
      </c>
      <c r="AD92" s="67">
        <f t="shared" si="40"/>
        <v>2185.3333333333335</v>
      </c>
      <c r="AE92" s="1">
        <v>0.66599999999999993</v>
      </c>
      <c r="AF92" s="43"/>
      <c r="AG92" s="43"/>
      <c r="AH92" s="42">
        <f t="shared" si="41"/>
        <v>3.7272101315669053</v>
      </c>
      <c r="AI92" s="44">
        <f t="shared" si="42"/>
        <v>0.97664801135084012</v>
      </c>
      <c r="AJ92" s="42">
        <f t="shared" si="43"/>
        <v>0.7</v>
      </c>
      <c r="AK92" s="54">
        <f t="shared" si="44"/>
        <v>2.5481206540170644</v>
      </c>
      <c r="AL92" s="75">
        <f t="shared" si="45"/>
        <v>1.6685925935878334</v>
      </c>
      <c r="AM92" s="68">
        <f t="shared" si="46"/>
        <v>300</v>
      </c>
      <c r="AN92" s="41">
        <f t="shared" si="47"/>
        <v>4.5759609517998782E-2</v>
      </c>
      <c r="AO92" s="68">
        <f t="shared" si="48"/>
        <v>300</v>
      </c>
    </row>
    <row r="93" spans="1:41">
      <c r="A93" t="s">
        <v>1</v>
      </c>
      <c r="B93" s="73" t="s">
        <v>7</v>
      </c>
      <c r="C93">
        <v>120</v>
      </c>
      <c r="D93" s="45">
        <v>1911</v>
      </c>
      <c r="E93" s="45">
        <f t="shared" si="33"/>
        <v>2031</v>
      </c>
      <c r="F93" s="1">
        <f t="shared" si="34"/>
        <v>9.7103091115067156E-3</v>
      </c>
      <c r="G93" s="2">
        <v>3.2</v>
      </c>
      <c r="H93" s="66">
        <f t="shared" si="35"/>
        <v>3861.875</v>
      </c>
      <c r="I93" s="64">
        <f>VLOOKUP($B93,'Stadtteilprofile 2015'!$A$5:$BQ$103,I$1,FALSE)</f>
        <v>12358</v>
      </c>
      <c r="J93" s="64">
        <f>VLOOKUP($B93,'Stadtteilprofile 2015'!$A$5:$BQ$103,J$1,FALSE)</f>
        <v>1753</v>
      </c>
      <c r="K93" s="64">
        <f>VLOOKUP($B93,'Stadtteilprofile 2015'!$A$5:$BQ$103,K$1,FALSE)</f>
        <v>1068</v>
      </c>
      <c r="L93" s="64">
        <f>VLOOKUP($B93,'Stadtteilprofile 2015'!$A$5:$BQ$103,L$1,FALSE)</f>
        <v>2803</v>
      </c>
      <c r="M93" s="1">
        <f t="shared" si="36"/>
        <v>0.22681663699627772</v>
      </c>
      <c r="N93" s="64">
        <f>VLOOKUP($B93,'Stadtteilprofile 2015'!$A$5:$BQ$103,N$1,FALSE)</f>
        <v>325</v>
      </c>
      <c r="O93" s="1">
        <f>VLOOKUP($B93,'Stadtteilprofile 2015'!$A$5:$BQ$103,O$1,FALSE)/100</f>
        <v>4.0392741735023614E-2</v>
      </c>
      <c r="P93" s="64">
        <f>VLOOKUP($B93,'Stadtteilprofile 2015'!$A$5:$BQ$103,P$1,FALSE)</f>
        <v>547</v>
      </c>
      <c r="Q93" s="1">
        <f>VLOOKUP($B93,'Stadtteilprofile 2015'!$A$5:$BQ$103,Q$1,FALSE)/100</f>
        <v>4.426282569995145E-2</v>
      </c>
      <c r="R93" s="61">
        <f>VLOOKUP($B93,'Stadtteilprofile 2015'!$A$5:$BQ$103,R$1,FALSE)</f>
        <v>51563</v>
      </c>
      <c r="S93" s="64">
        <f>VLOOKUP($B93,'Stadtteilprofile 2015'!$A$5:$BQ$103,S$1,FALSE)</f>
        <v>6500</v>
      </c>
      <c r="T93" s="64">
        <f>VLOOKUP($B93,'Stadtteilprofile 2015'!$A$5:$BQ$103,T$1,FALSE)</f>
        <v>1577</v>
      </c>
      <c r="U93" s="64">
        <f>VLOOKUP($B93,'Stadtteilprofile 2015'!$A$5:$BQ$103,U$1,FALSE)</f>
        <v>25</v>
      </c>
      <c r="V93" s="1">
        <f t="shared" si="37"/>
        <v>3.8461538461538464E-3</v>
      </c>
      <c r="W93" s="64">
        <f>VLOOKUP($B93,'Stadtteilprofile 2015'!$A$5:$BQ$103,W$1,FALSE)</f>
        <v>24</v>
      </c>
      <c r="X93" s="64">
        <f>VLOOKUP($B93,'Stadtteilprofile 2015'!$A$5:$BQ$103,X$1,FALSE)</f>
        <v>9</v>
      </c>
      <c r="Y93" s="64">
        <f t="shared" si="38"/>
        <v>194.77777777777777</v>
      </c>
      <c r="Z93" s="64">
        <f>VLOOKUP($B93,'Stadtteilprofile 2015'!$A$5:$BQ$103,Z$1,FALSE)</f>
        <v>1</v>
      </c>
      <c r="AA93" s="64">
        <f t="shared" si="39"/>
        <v>1753</v>
      </c>
      <c r="AB93" s="64">
        <v>1190</v>
      </c>
      <c r="AC93" s="64">
        <f>VLOOKUP($B93,'Stadtteilprofile 2015'!$A$5:$BQ$103,AC$1,FALSE)</f>
        <v>77</v>
      </c>
      <c r="AD93" s="67">
        <f t="shared" si="40"/>
        <v>160.49350649350649</v>
      </c>
      <c r="AE93" s="1">
        <v>0.66400000000000003</v>
      </c>
      <c r="AF93" s="43"/>
      <c r="AG93" s="43"/>
      <c r="AH93" s="42">
        <f t="shared" si="41"/>
        <v>2.5894157630684576</v>
      </c>
      <c r="AI93" s="44">
        <f t="shared" si="42"/>
        <v>0.91343354633904139</v>
      </c>
      <c r="AJ93" s="42">
        <f t="shared" si="43"/>
        <v>0.7</v>
      </c>
      <c r="AK93" s="54">
        <f t="shared" si="44"/>
        <v>1.6556814563840851</v>
      </c>
      <c r="AL93" s="75">
        <f t="shared" si="45"/>
        <v>1.0841942712202124</v>
      </c>
      <c r="AM93" s="68">
        <f t="shared" si="46"/>
        <v>400</v>
      </c>
      <c r="AN93" s="41">
        <f t="shared" si="47"/>
        <v>3.2367697038355722E-2</v>
      </c>
      <c r="AO93" s="68">
        <f t="shared" si="48"/>
        <v>280</v>
      </c>
    </row>
    <row r="94" spans="1:41">
      <c r="A94" t="s">
        <v>1</v>
      </c>
      <c r="B94" s="73" t="s">
        <v>14</v>
      </c>
      <c r="C94">
        <v>1150</v>
      </c>
      <c r="D94" s="45">
        <v>0</v>
      </c>
      <c r="E94" s="45">
        <f t="shared" si="33"/>
        <v>1150</v>
      </c>
      <c r="F94" s="1">
        <f t="shared" si="34"/>
        <v>5.1029463968761096E-2</v>
      </c>
      <c r="G94" s="2">
        <v>8.1</v>
      </c>
      <c r="H94" s="66">
        <f t="shared" si="35"/>
        <v>2782.2222222222222</v>
      </c>
      <c r="I94" s="64">
        <f>VLOOKUP($B94,'Stadtteilprofile 2015'!$A$5:$BQ$103,I$1,FALSE)</f>
        <v>22536</v>
      </c>
      <c r="J94" s="64">
        <f>VLOOKUP($B94,'Stadtteilprofile 2015'!$A$5:$BQ$103,J$1,FALSE)</f>
        <v>3406</v>
      </c>
      <c r="K94" s="64">
        <f>VLOOKUP($B94,'Stadtteilprofile 2015'!$A$5:$BQ$103,K$1,FALSE)</f>
        <v>1259</v>
      </c>
      <c r="L94" s="64">
        <f>VLOOKUP($B94,'Stadtteilprofile 2015'!$A$5:$BQ$103,L$1,FALSE)</f>
        <v>3892</v>
      </c>
      <c r="M94" s="1">
        <f t="shared" si="36"/>
        <v>0.17270145544905929</v>
      </c>
      <c r="N94" s="64">
        <f>VLOOKUP($B94,'Stadtteilprofile 2015'!$A$5:$BQ$103,N$1,FALSE)</f>
        <v>339</v>
      </c>
      <c r="O94" s="1">
        <f>VLOOKUP($B94,'Stadtteilprofile 2015'!$A$5:$BQ$103,O$1,FALSE)/100</f>
        <v>2.7764127764127764E-2</v>
      </c>
      <c r="P94" s="64">
        <f>VLOOKUP($B94,'Stadtteilprofile 2015'!$A$5:$BQ$103,P$1,FALSE)</f>
        <v>503</v>
      </c>
      <c r="Q94" s="1">
        <f>VLOOKUP($B94,'Stadtteilprofile 2015'!$A$5:$BQ$103,Q$1,FALSE)/100</f>
        <v>2.2319843805466807E-2</v>
      </c>
      <c r="R94" s="61">
        <f>VLOOKUP($B94,'Stadtteilprofile 2015'!$A$5:$BQ$103,R$1,FALSE)</f>
        <v>46719</v>
      </c>
      <c r="S94" s="64">
        <f>VLOOKUP($B94,'Stadtteilprofile 2015'!$A$5:$BQ$103,S$1,FALSE)</f>
        <v>10428</v>
      </c>
      <c r="T94" s="64">
        <f>VLOOKUP($B94,'Stadtteilprofile 2015'!$A$5:$BQ$103,T$1,FALSE)</f>
        <v>5943</v>
      </c>
      <c r="U94" s="64">
        <f>VLOOKUP($B94,'Stadtteilprofile 2015'!$A$5:$BQ$103,U$1,FALSE)</f>
        <v>544</v>
      </c>
      <c r="V94" s="1">
        <f t="shared" si="37"/>
        <v>5.2167242040659763E-2</v>
      </c>
      <c r="W94" s="64">
        <f>VLOOKUP($B94,'Stadtteilprofile 2015'!$A$5:$BQ$103,W$1,FALSE)</f>
        <v>334</v>
      </c>
      <c r="X94" s="64">
        <f>VLOOKUP($B94,'Stadtteilprofile 2015'!$A$5:$BQ$103,X$1,FALSE)</f>
        <v>10</v>
      </c>
      <c r="Y94" s="64">
        <f t="shared" si="38"/>
        <v>340.6</v>
      </c>
      <c r="Z94" s="64">
        <f>VLOOKUP($B94,'Stadtteilprofile 2015'!$A$5:$BQ$103,Z$1,FALSE)</f>
        <v>3</v>
      </c>
      <c r="AA94" s="64">
        <f t="shared" si="39"/>
        <v>1135.3333333333333</v>
      </c>
      <c r="AB94" s="64">
        <v>3472</v>
      </c>
      <c r="AC94" s="64">
        <f>VLOOKUP($B94,'Stadtteilprofile 2015'!$A$5:$BQ$103,AC$1,FALSE)</f>
        <v>119</v>
      </c>
      <c r="AD94" s="67">
        <f t="shared" si="40"/>
        <v>189.37815126050421</v>
      </c>
      <c r="AE94" s="1">
        <v>0.59499999999999997</v>
      </c>
      <c r="AF94" s="43" t="s">
        <v>257</v>
      </c>
      <c r="AG94" s="43" t="s">
        <v>267</v>
      </c>
      <c r="AH94" s="42">
        <f t="shared" si="41"/>
        <v>3.5942492012779552</v>
      </c>
      <c r="AI94" s="44">
        <f t="shared" si="42"/>
        <v>0.95585848781656679</v>
      </c>
      <c r="AJ94" s="42">
        <f t="shared" si="43"/>
        <v>1</v>
      </c>
      <c r="AK94" s="54">
        <f t="shared" si="44"/>
        <v>3.4355936063694492</v>
      </c>
      <c r="AL94" s="75">
        <f t="shared" si="45"/>
        <v>2.2497388564110699</v>
      </c>
      <c r="AM94" s="68">
        <f t="shared" si="46"/>
        <v>1500</v>
      </c>
      <c r="AN94" s="41">
        <f t="shared" si="47"/>
        <v>6.6560170394036208E-2</v>
      </c>
      <c r="AO94" s="68">
        <f t="shared" si="48"/>
        <v>350</v>
      </c>
    </row>
    <row r="95" spans="1:41">
      <c r="A95" t="s">
        <v>1</v>
      </c>
      <c r="B95" s="73" t="s">
        <v>9</v>
      </c>
      <c r="C95">
        <v>1198</v>
      </c>
      <c r="D95" s="45">
        <v>3500</v>
      </c>
      <c r="E95" s="45">
        <f t="shared" si="33"/>
        <v>4698</v>
      </c>
      <c r="F95" s="1">
        <f t="shared" si="34"/>
        <v>1.3599110041546529E-2</v>
      </c>
      <c r="G95" s="2">
        <v>26.6</v>
      </c>
      <c r="H95" s="66">
        <f t="shared" si="35"/>
        <v>3311.8045112781952</v>
      </c>
      <c r="I95" s="64">
        <f>VLOOKUP($B95,'Stadtteilprofile 2015'!$A$5:$BQ$103,I$1,FALSE)</f>
        <v>88094</v>
      </c>
      <c r="J95" s="64">
        <f>VLOOKUP($B95,'Stadtteilprofile 2015'!$A$5:$BQ$103,J$1,FALSE)</f>
        <v>14894</v>
      </c>
      <c r="K95" s="64">
        <f>VLOOKUP($B95,'Stadtteilprofile 2015'!$A$5:$BQ$103,K$1,FALSE)</f>
        <v>8790</v>
      </c>
      <c r="L95" s="64">
        <f>VLOOKUP($B95,'Stadtteilprofile 2015'!$A$5:$BQ$103,L$1,FALSE)</f>
        <v>24843</v>
      </c>
      <c r="M95" s="1">
        <f t="shared" si="36"/>
        <v>0.28200558494335598</v>
      </c>
      <c r="N95" s="64">
        <f>VLOOKUP($B95,'Stadtteilprofile 2015'!$A$5:$BQ$103,N$1,FALSE)</f>
        <v>2904</v>
      </c>
      <c r="O95" s="1">
        <f>VLOOKUP($B95,'Stadtteilprofile 2015'!$A$5:$BQ$103,O$1,FALSE)/100</f>
        <v>5.2476553605956024E-2</v>
      </c>
      <c r="P95" s="64">
        <f>VLOOKUP($B95,'Stadtteilprofile 2015'!$A$5:$BQ$103,P$1,FALSE)</f>
        <v>8863</v>
      </c>
      <c r="Q95" s="1">
        <f>VLOOKUP($B95,'Stadtteilprofile 2015'!$A$5:$BQ$103,Q$1,FALSE)/100</f>
        <v>0.1006084409834949</v>
      </c>
      <c r="R95" s="61">
        <f>VLOOKUP($B95,'Stadtteilprofile 2015'!$A$5:$BQ$103,R$1,FALSE)</f>
        <v>31196</v>
      </c>
      <c r="S95" s="64">
        <f>VLOOKUP($B95,'Stadtteilprofile 2015'!$A$5:$BQ$103,S$1,FALSE)</f>
        <v>43254</v>
      </c>
      <c r="T95" s="64">
        <f>VLOOKUP($B95,'Stadtteilprofile 2015'!$A$5:$BQ$103,T$1,FALSE)</f>
        <v>12324</v>
      </c>
      <c r="U95" s="64">
        <f>VLOOKUP($B95,'Stadtteilprofile 2015'!$A$5:$BQ$103,U$1,FALSE)</f>
        <v>3726</v>
      </c>
      <c r="V95" s="1">
        <f t="shared" si="37"/>
        <v>8.6142322097378279E-2</v>
      </c>
      <c r="W95" s="64">
        <f>VLOOKUP($B95,'Stadtteilprofile 2015'!$A$5:$BQ$103,W$1,FALSE)</f>
        <v>986</v>
      </c>
      <c r="X95" s="64">
        <f>VLOOKUP($B95,'Stadtteilprofile 2015'!$A$5:$BQ$103,X$1,FALSE)</f>
        <v>34</v>
      </c>
      <c r="Y95" s="64">
        <f t="shared" si="38"/>
        <v>438.05882352941177</v>
      </c>
      <c r="Z95" s="64">
        <f>VLOOKUP($B95,'Stadtteilprofile 2015'!$A$5:$BQ$103,Z$1,FALSE)</f>
        <v>13</v>
      </c>
      <c r="AA95" s="64">
        <f t="shared" si="39"/>
        <v>1145.6923076923076</v>
      </c>
      <c r="AB95" s="64">
        <v>7502</v>
      </c>
      <c r="AC95" s="64">
        <f>VLOOKUP($B95,'Stadtteilprofile 2015'!$A$5:$BQ$103,AC$1,FALSE)</f>
        <v>156</v>
      </c>
      <c r="AD95" s="67">
        <f t="shared" si="40"/>
        <v>564.70512820512818</v>
      </c>
      <c r="AE95" s="1">
        <v>0.70599999999999996</v>
      </c>
      <c r="AF95" s="43" t="s">
        <v>257</v>
      </c>
      <c r="AG95" s="43" t="s">
        <v>265</v>
      </c>
      <c r="AH95" s="42">
        <f t="shared" si="41"/>
        <v>3.0195018957023181</v>
      </c>
      <c r="AI95" s="44">
        <f t="shared" si="42"/>
        <v>0.80890517643013959</v>
      </c>
      <c r="AJ95" s="42">
        <f t="shared" si="43"/>
        <v>0.8</v>
      </c>
      <c r="AK95" s="54">
        <f t="shared" si="44"/>
        <v>1.9539925709393797</v>
      </c>
      <c r="AL95" s="75">
        <f t="shared" si="45"/>
        <v>1.2795381280926048</v>
      </c>
      <c r="AM95" s="68">
        <f t="shared" si="46"/>
        <v>3400</v>
      </c>
      <c r="AN95" s="41">
        <f t="shared" si="47"/>
        <v>3.8595137012736397E-2</v>
      </c>
      <c r="AO95" s="68">
        <f t="shared" si="48"/>
        <v>2202</v>
      </c>
    </row>
    <row r="96" spans="1:41">
      <c r="A96" t="s">
        <v>1</v>
      </c>
      <c r="B96" s="73" t="s">
        <v>15</v>
      </c>
      <c r="C96">
        <v>0</v>
      </c>
      <c r="D96" s="45">
        <v>0</v>
      </c>
      <c r="E96" s="45">
        <f t="shared" si="33"/>
        <v>0</v>
      </c>
      <c r="F96" s="1">
        <f t="shared" si="34"/>
        <v>0</v>
      </c>
      <c r="G96" s="2">
        <v>8.4</v>
      </c>
      <c r="H96" s="66">
        <f t="shared" si="35"/>
        <v>2781.6666666666665</v>
      </c>
      <c r="I96" s="64">
        <f>VLOOKUP($B96,'Stadtteilprofile 2015'!$A$5:$BQ$103,I$1,FALSE)</f>
        <v>23366</v>
      </c>
      <c r="J96" s="64">
        <f>VLOOKUP($B96,'Stadtteilprofile 2015'!$A$5:$BQ$103,J$1,FALSE)</f>
        <v>4357</v>
      </c>
      <c r="K96" s="64">
        <f>VLOOKUP($B96,'Stadtteilprofile 2015'!$A$5:$BQ$103,K$1,FALSE)</f>
        <v>1164</v>
      </c>
      <c r="L96" s="64">
        <f>VLOOKUP($B96,'Stadtteilprofile 2015'!$A$5:$BQ$103,L$1,FALSE)</f>
        <v>3338</v>
      </c>
      <c r="M96" s="1">
        <f t="shared" si="36"/>
        <v>0.14285714285714285</v>
      </c>
      <c r="N96" s="64">
        <f>VLOOKUP($B96,'Stadtteilprofile 2015'!$A$5:$BQ$103,N$1,FALSE)</f>
        <v>338</v>
      </c>
      <c r="O96" s="1">
        <f>VLOOKUP($B96,'Stadtteilprofile 2015'!$A$5:$BQ$103,O$1,FALSE)/100</f>
        <v>2.4367385192127458E-2</v>
      </c>
      <c r="P96" s="64">
        <f>VLOOKUP($B96,'Stadtteilprofile 2015'!$A$5:$BQ$103,P$1,FALSE)</f>
        <v>303</v>
      </c>
      <c r="Q96" s="1">
        <f>VLOOKUP($B96,'Stadtteilprofile 2015'!$A$5:$BQ$103,Q$1,FALSE)/100</f>
        <v>1.2967559702131301E-2</v>
      </c>
      <c r="R96" s="61">
        <f>VLOOKUP($B96,'Stadtteilprofile 2015'!$A$5:$BQ$103,R$1,FALSE)</f>
        <v>57224</v>
      </c>
      <c r="S96" s="64">
        <f>VLOOKUP($B96,'Stadtteilprofile 2015'!$A$5:$BQ$103,S$1,FALSE)</f>
        <v>10619</v>
      </c>
      <c r="T96" s="64">
        <f>VLOOKUP($B96,'Stadtteilprofile 2015'!$A$5:$BQ$103,T$1,FALSE)</f>
        <v>7344</v>
      </c>
      <c r="U96" s="64">
        <f>VLOOKUP($B96,'Stadtteilprofile 2015'!$A$5:$BQ$103,U$1,FALSE)</f>
        <v>36</v>
      </c>
      <c r="V96" s="1">
        <f t="shared" si="37"/>
        <v>3.3901497316131462E-3</v>
      </c>
      <c r="W96" s="64">
        <f>VLOOKUP($B96,'Stadtteilprofile 2015'!$A$5:$BQ$103,W$1,FALSE)</f>
        <v>0</v>
      </c>
      <c r="X96" s="64">
        <f>VLOOKUP($B96,'Stadtteilprofile 2015'!$A$5:$BQ$103,X$1,FALSE)</f>
        <v>12</v>
      </c>
      <c r="Y96" s="64">
        <f t="shared" si="38"/>
        <v>363.08333333333331</v>
      </c>
      <c r="Z96" s="64">
        <f>VLOOKUP($B96,'Stadtteilprofile 2015'!$A$5:$BQ$103,Z$1,FALSE)</f>
        <v>3</v>
      </c>
      <c r="AA96" s="64">
        <f t="shared" si="39"/>
        <v>1452.3333333333333</v>
      </c>
      <c r="AB96" s="64">
        <v>1889</v>
      </c>
      <c r="AC96" s="64">
        <f>VLOOKUP($B96,'Stadtteilprofile 2015'!$A$5:$BQ$103,AC$1,FALSE)</f>
        <v>32</v>
      </c>
      <c r="AD96" s="67">
        <f t="shared" si="40"/>
        <v>730.1875</v>
      </c>
      <c r="AE96" s="1">
        <v>0.54299999999999993</v>
      </c>
      <c r="AF96" s="43"/>
      <c r="AG96" s="43"/>
      <c r="AH96" s="42">
        <f t="shared" si="41"/>
        <v>3.5949670461354106</v>
      </c>
      <c r="AI96" s="44">
        <f t="shared" si="42"/>
        <v>0.97423303820036578</v>
      </c>
      <c r="AJ96" s="42">
        <f t="shared" si="43"/>
        <v>0.6</v>
      </c>
      <c r="AK96" s="54">
        <f t="shared" si="44"/>
        <v>2.1014014005520174</v>
      </c>
      <c r="AL96" s="75">
        <f t="shared" si="45"/>
        <v>1.376066242227757</v>
      </c>
      <c r="AM96" s="68">
        <f t="shared" si="46"/>
        <v>1000</v>
      </c>
      <c r="AN96" s="41">
        <f t="shared" si="47"/>
        <v>4.2797226739707268E-2</v>
      </c>
      <c r="AO96" s="68">
        <f t="shared" si="48"/>
        <v>1000</v>
      </c>
    </row>
    <row r="97" spans="1:42">
      <c r="A97" s="77" t="s">
        <v>1</v>
      </c>
      <c r="B97" s="73" t="s">
        <v>10</v>
      </c>
      <c r="C97">
        <v>6</v>
      </c>
      <c r="D97" s="45">
        <v>0</v>
      </c>
      <c r="E97" s="45">
        <f t="shared" si="33"/>
        <v>6</v>
      </c>
      <c r="F97" s="1">
        <f t="shared" si="34"/>
        <v>3.1131634929694392E-4</v>
      </c>
      <c r="G97" s="2">
        <v>2.5</v>
      </c>
      <c r="H97" s="66">
        <f t="shared" si="35"/>
        <v>7709.2</v>
      </c>
      <c r="I97" s="65">
        <f>VLOOKUP($B97,'Stadtteilprofile 2015'!$A$5:$BQ$103,I$1,FALSE)</f>
        <v>19273</v>
      </c>
      <c r="J97" s="65">
        <f>VLOOKUP($B97,'Stadtteilprofile 2015'!$A$5:$BQ$103,J$1,FALSE)</f>
        <v>3663</v>
      </c>
      <c r="K97" s="65">
        <f>VLOOKUP($B97,'Stadtteilprofile 2015'!$A$5:$BQ$103,K$1,FALSE)</f>
        <v>3960</v>
      </c>
      <c r="L97" s="65">
        <f>VLOOKUP($B97,'Stadtteilprofile 2015'!$A$5:$BQ$103,L$1,FALSE)</f>
        <v>9058</v>
      </c>
      <c r="M97" s="1">
        <f t="shared" si="36"/>
        <v>0.46998391532195299</v>
      </c>
      <c r="N97" s="64">
        <f>VLOOKUP($B97,'Stadtteilprofile 2015'!$A$5:$BQ$103,N$1,FALSE)</f>
        <v>1150</v>
      </c>
      <c r="O97" s="1">
        <f>VLOOKUP($B97,'Stadtteilprofile 2015'!$A$5:$BQ$103,O$1,FALSE)/100</f>
        <v>9.1611566956106116E-2</v>
      </c>
      <c r="P97" s="65">
        <f>VLOOKUP($B97,'Stadtteilprofile 2015'!$A$5:$BQ$103,P$1,FALSE)</f>
        <v>4360</v>
      </c>
      <c r="Q97" s="1">
        <f>VLOOKUP($B97,'Stadtteilprofile 2015'!$A$5:$BQ$103,Q$1,FALSE)/100</f>
        <v>0.22622321382244592</v>
      </c>
      <c r="R97" s="63">
        <f>VLOOKUP($B97,'Stadtteilprofile 2015'!$A$5:$BQ$103,R$1,FALSE)</f>
        <v>21593</v>
      </c>
      <c r="S97" s="65">
        <f>VLOOKUP($B97,'Stadtteilprofile 2015'!$A$5:$BQ$103,S$1,FALSE)</f>
        <v>8719</v>
      </c>
      <c r="T97" s="65">
        <f>VLOOKUP($B97,'Stadtteilprofile 2015'!$A$5:$BQ$103,T$1,FALSE)</f>
        <v>335</v>
      </c>
      <c r="U97" s="65">
        <f>VLOOKUP($B97,'Stadtteilprofile 2015'!$A$5:$BQ$103,U$1,FALSE)</f>
        <v>3051</v>
      </c>
      <c r="V97" s="39">
        <f t="shared" si="37"/>
        <v>0.3499254501663035</v>
      </c>
      <c r="W97" s="65">
        <f>VLOOKUP($B97,'Stadtteilprofile 2015'!$A$5:$BQ$103,W$1,FALSE)</f>
        <v>379</v>
      </c>
      <c r="X97" s="65">
        <f>VLOOKUP($B97,'Stadtteilprofile 2015'!$A$5:$BQ$103,X$1,FALSE)</f>
        <v>12</v>
      </c>
      <c r="Y97" s="64">
        <f t="shared" si="38"/>
        <v>305.25</v>
      </c>
      <c r="Z97" s="65">
        <f>VLOOKUP($B97,'Stadtteilprofile 2015'!$A$5:$BQ$103,Z$1,FALSE)</f>
        <v>3</v>
      </c>
      <c r="AA97" s="64">
        <f t="shared" si="39"/>
        <v>1221</v>
      </c>
      <c r="AB97" s="64">
        <v>967</v>
      </c>
      <c r="AC97" s="65">
        <f>VLOOKUP($B97,'Stadtteilprofile 2015'!$A$5:$BQ$103,AC$1,FALSE)</f>
        <v>10</v>
      </c>
      <c r="AD97" s="67">
        <f t="shared" si="40"/>
        <v>1927.3</v>
      </c>
      <c r="AE97" s="1">
        <v>0.44799999999999995</v>
      </c>
      <c r="AF97" s="43"/>
      <c r="AG97" s="43"/>
      <c r="AH97" s="42">
        <f t="shared" si="41"/>
        <v>1.297151455403933</v>
      </c>
      <c r="AI97" s="44">
        <f t="shared" si="42"/>
        <v>0.59873051482726425</v>
      </c>
      <c r="AJ97" s="42">
        <f t="shared" si="43"/>
        <v>0.7</v>
      </c>
      <c r="AK97" s="54">
        <f t="shared" si="44"/>
        <v>0.54365091109205232</v>
      </c>
      <c r="AL97" s="75">
        <f t="shared" si="45"/>
        <v>0.35600036533411394</v>
      </c>
      <c r="AM97" s="68">
        <f t="shared" si="46"/>
        <v>200</v>
      </c>
      <c r="AN97" s="41">
        <f t="shared" si="47"/>
        <v>1.0377211643231464E-2</v>
      </c>
      <c r="AO97" s="68">
        <f t="shared" si="48"/>
        <v>194</v>
      </c>
    </row>
    <row r="98" spans="1:42">
      <c r="A98" t="s">
        <v>1</v>
      </c>
      <c r="B98" s="73" t="s">
        <v>16</v>
      </c>
      <c r="C98">
        <v>688</v>
      </c>
      <c r="D98" s="45">
        <v>0</v>
      </c>
      <c r="E98" s="45">
        <f t="shared" si="33"/>
        <v>688</v>
      </c>
      <c r="F98" s="1">
        <f t="shared" si="34"/>
        <v>5.0251990358629754E-2</v>
      </c>
      <c r="G98" s="2">
        <v>3.9</v>
      </c>
      <c r="H98" s="66">
        <f t="shared" si="35"/>
        <v>3510.5128205128208</v>
      </c>
      <c r="I98" s="64">
        <f>VLOOKUP($B98,'Stadtteilprofile 2015'!$A$5:$BQ$103,I$1,FALSE)</f>
        <v>13691</v>
      </c>
      <c r="J98" s="64">
        <f>VLOOKUP($B98,'Stadtteilprofile 2015'!$A$5:$BQ$103,J$1,FALSE)</f>
        <v>2208</v>
      </c>
      <c r="K98" s="64">
        <f>VLOOKUP($B98,'Stadtteilprofile 2015'!$A$5:$BQ$103,K$1,FALSE)</f>
        <v>1790</v>
      </c>
      <c r="L98" s="64">
        <f>VLOOKUP($B98,'Stadtteilprofile 2015'!$A$5:$BQ$103,L$1,FALSE)</f>
        <v>4540</v>
      </c>
      <c r="M98" s="1">
        <f t="shared" si="36"/>
        <v>0.33160470382002777</v>
      </c>
      <c r="N98" s="64">
        <f>VLOOKUP($B98,'Stadtteilprofile 2015'!$A$5:$BQ$103,N$1,FALSE)</f>
        <v>547</v>
      </c>
      <c r="O98" s="1">
        <f>VLOOKUP($B98,'Stadtteilprofile 2015'!$A$5:$BQ$103,O$1,FALSE)/100</f>
        <v>5.9820647419072621E-2</v>
      </c>
      <c r="P98" s="64">
        <f>VLOOKUP($B98,'Stadtteilprofile 2015'!$A$5:$BQ$103,P$1,FALSE)</f>
        <v>1422</v>
      </c>
      <c r="Q98" s="1">
        <f>VLOOKUP($B98,'Stadtteilprofile 2015'!$A$5:$BQ$103,Q$1,FALSE)/100</f>
        <v>0.10386385216565626</v>
      </c>
      <c r="R98" s="61">
        <f>VLOOKUP($B98,'Stadtteilprofile 2015'!$A$5:$BQ$103,R$1,FALSE)</f>
        <v>30509</v>
      </c>
      <c r="S98" s="64">
        <f>VLOOKUP($B98,'Stadtteilprofile 2015'!$A$5:$BQ$103,S$1,FALSE)</f>
        <v>7197</v>
      </c>
      <c r="T98" s="64">
        <f>VLOOKUP($B98,'Stadtteilprofile 2015'!$A$5:$BQ$103,T$1,FALSE)</f>
        <v>1771</v>
      </c>
      <c r="U98" s="64">
        <f>VLOOKUP($B98,'Stadtteilprofile 2015'!$A$5:$BQ$103,U$1,FALSE)</f>
        <v>533</v>
      </c>
      <c r="V98" s="1">
        <f t="shared" si="37"/>
        <v>7.4058635542587195E-2</v>
      </c>
      <c r="W98" s="64">
        <f>VLOOKUP($B98,'Stadtteilprofile 2015'!$A$5:$BQ$103,W$1,FALSE)</f>
        <v>346</v>
      </c>
      <c r="X98" s="64">
        <f>VLOOKUP($B98,'Stadtteilprofile 2015'!$A$5:$BQ$103,X$1,FALSE)</f>
        <v>4</v>
      </c>
      <c r="Y98" s="64">
        <f t="shared" si="38"/>
        <v>552</v>
      </c>
      <c r="Z98" s="64">
        <f>VLOOKUP($B98,'Stadtteilprofile 2015'!$A$5:$BQ$103,Z$1,FALSE)</f>
        <v>1</v>
      </c>
      <c r="AA98" s="64">
        <f t="shared" si="39"/>
        <v>2208</v>
      </c>
      <c r="AB98" s="64">
        <v>1653</v>
      </c>
      <c r="AC98" s="64">
        <f>VLOOKUP($B98,'Stadtteilprofile 2015'!$A$5:$BQ$103,AC$1,FALSE)</f>
        <v>20</v>
      </c>
      <c r="AD98" s="67">
        <f t="shared" si="40"/>
        <v>684.55</v>
      </c>
      <c r="AE98" s="1">
        <v>0.68500000000000005</v>
      </c>
      <c r="AF98" s="43" t="s">
        <v>257</v>
      </c>
      <c r="AG98" s="43"/>
      <c r="AH98" s="42">
        <f t="shared" si="41"/>
        <v>2.8485866627711633</v>
      </c>
      <c r="AI98" s="44">
        <f t="shared" si="42"/>
        <v>0.80305999545537665</v>
      </c>
      <c r="AJ98" s="42">
        <f t="shared" si="43"/>
        <v>0.6</v>
      </c>
      <c r="AK98" s="54">
        <f t="shared" si="44"/>
        <v>1.3725515954755541</v>
      </c>
      <c r="AL98" s="75">
        <f t="shared" si="45"/>
        <v>0.89879159486312776</v>
      </c>
      <c r="AM98" s="68">
        <f t="shared" si="46"/>
        <v>400</v>
      </c>
      <c r="AN98" s="41">
        <f t="shared" si="47"/>
        <v>2.9216273464319625E-2</v>
      </c>
      <c r="AO98" s="68">
        <f t="shared" si="48"/>
        <v>-288</v>
      </c>
    </row>
    <row r="99" spans="1:42">
      <c r="A99" s="76" t="s">
        <v>1</v>
      </c>
      <c r="B99" s="73" t="s">
        <v>11</v>
      </c>
      <c r="C99">
        <v>241</v>
      </c>
      <c r="D99" s="45">
        <v>0</v>
      </c>
      <c r="E99" s="45">
        <f t="shared" si="33"/>
        <v>241</v>
      </c>
      <c r="F99" s="1">
        <f t="shared" si="34"/>
        <v>1.1829962693893579E-2</v>
      </c>
      <c r="G99" s="2">
        <v>11.6</v>
      </c>
      <c r="H99" s="66">
        <f t="shared" si="35"/>
        <v>1756.2068965517242</v>
      </c>
      <c r="I99" s="64">
        <f>VLOOKUP($B99,'Stadtteilprofile 2015'!$A$5:$BQ$103,I$1,FALSE)</f>
        <v>20372</v>
      </c>
      <c r="J99" s="64">
        <f>VLOOKUP($B99,'Stadtteilprofile 2015'!$A$5:$BQ$103,J$1,FALSE)</f>
        <v>4175</v>
      </c>
      <c r="K99" s="64">
        <f>VLOOKUP($B99,'Stadtteilprofile 2015'!$A$5:$BQ$103,K$1,FALSE)</f>
        <v>1056</v>
      </c>
      <c r="L99" s="64">
        <f>VLOOKUP($B99,'Stadtteilprofile 2015'!$A$5:$BQ$103,L$1,FALSE)</f>
        <v>2910</v>
      </c>
      <c r="M99" s="1">
        <f t="shared" si="36"/>
        <v>0.14284311800510505</v>
      </c>
      <c r="N99" s="64">
        <f>VLOOKUP($B99,'Stadtteilprofile 2015'!$A$5:$BQ$103,N$1,FALSE)</f>
        <v>278</v>
      </c>
      <c r="O99" s="1">
        <f>VLOOKUP($B99,'Stadtteilprofile 2015'!$A$5:$BQ$103,O$1,FALSE)/100</f>
        <v>2.3746476467070985E-2</v>
      </c>
      <c r="P99" s="64">
        <f>VLOOKUP($B99,'Stadtteilprofile 2015'!$A$5:$BQ$103,P$1,FALSE)</f>
        <v>612</v>
      </c>
      <c r="Q99" s="1">
        <f>VLOOKUP($B99,'Stadtteilprofile 2015'!$A$5:$BQ$103,Q$1,FALSE)/100</f>
        <v>3.0041233064991166E-2</v>
      </c>
      <c r="R99" s="61">
        <f>VLOOKUP($B99,'Stadtteilprofile 2015'!$A$5:$BQ$103,R$1,FALSE)</f>
        <v>57685</v>
      </c>
      <c r="S99" s="64">
        <f>VLOOKUP($B99,'Stadtteilprofile 2015'!$A$5:$BQ$103,S$1,FALSE)</f>
        <v>8857</v>
      </c>
      <c r="T99" s="64">
        <f>VLOOKUP($B99,'Stadtteilprofile 2015'!$A$5:$BQ$103,T$1,FALSE)</f>
        <v>5198</v>
      </c>
      <c r="U99" s="64">
        <f>VLOOKUP($B99,'Stadtteilprofile 2015'!$A$5:$BQ$103,U$1,FALSE)</f>
        <v>726</v>
      </c>
      <c r="V99" s="1">
        <f t="shared" si="37"/>
        <v>8.1969064017161572E-2</v>
      </c>
      <c r="W99" s="64">
        <f>VLOOKUP($B99,'Stadtteilprofile 2015'!$A$5:$BQ$103,W$1,FALSE)</f>
        <v>375</v>
      </c>
      <c r="X99" s="64">
        <f>VLOOKUP($B99,'Stadtteilprofile 2015'!$A$5:$BQ$103,X$1,FALSE)</f>
        <v>15</v>
      </c>
      <c r="Y99" s="64">
        <f t="shared" si="38"/>
        <v>278.33333333333331</v>
      </c>
      <c r="Z99" s="64">
        <f>VLOOKUP($B99,'Stadtteilprofile 2015'!$A$5:$BQ$103,Z$1,FALSE)</f>
        <v>4</v>
      </c>
      <c r="AA99" s="64">
        <f t="shared" si="39"/>
        <v>1043.75</v>
      </c>
      <c r="AB99" s="64">
        <v>4415</v>
      </c>
      <c r="AC99" s="64">
        <f>VLOOKUP($B99,'Stadtteilprofile 2015'!$A$5:$BQ$103,AC$1,FALSE)</f>
        <v>81</v>
      </c>
      <c r="AD99" s="67">
        <f t="shared" si="40"/>
        <v>251.50617283950618</v>
      </c>
      <c r="AE99" s="1">
        <v>0.26300000000000001</v>
      </c>
      <c r="AF99" s="43" t="s">
        <v>257</v>
      </c>
      <c r="AG99" s="43"/>
      <c r="AH99" s="42">
        <f t="shared" si="41"/>
        <v>3.7272101315669053</v>
      </c>
      <c r="AI99" s="44">
        <f t="shared" si="42"/>
        <v>0.94082000955408274</v>
      </c>
      <c r="AJ99" s="42">
        <f t="shared" si="43"/>
        <v>0.9</v>
      </c>
      <c r="AK99" s="54">
        <f t="shared" si="44"/>
        <v>3.1559704844317649</v>
      </c>
      <c r="AL99" s="75">
        <f t="shared" si="45"/>
        <v>2.0666325072177623</v>
      </c>
      <c r="AM99" s="68">
        <f t="shared" si="46"/>
        <v>1300</v>
      </c>
      <c r="AN99" s="41">
        <f t="shared" si="47"/>
        <v>6.3813076772040053E-2</v>
      </c>
      <c r="AO99" s="68">
        <f t="shared" si="48"/>
        <v>1059</v>
      </c>
    </row>
    <row r="100" spans="1:42">
      <c r="A100" t="s">
        <v>1</v>
      </c>
      <c r="B100" s="73" t="s">
        <v>1</v>
      </c>
      <c r="C100">
        <v>466</v>
      </c>
      <c r="D100" s="45">
        <v>0</v>
      </c>
      <c r="E100" s="45">
        <f t="shared" ref="E100:E102" si="49">SUM(C100:D100)</f>
        <v>466</v>
      </c>
      <c r="F100" s="1">
        <f t="shared" si="34"/>
        <v>1.3872763537852401E-2</v>
      </c>
      <c r="G100" s="2">
        <v>6</v>
      </c>
      <c r="H100" s="66">
        <f t="shared" ref="H100:H102" si="50">I100/G100</f>
        <v>5598.5</v>
      </c>
      <c r="I100" s="64">
        <f>VLOOKUP($B100,'Stadtteilprofile 2015'!$A$5:$BQ$103,I$1,FALSE)</f>
        <v>33591</v>
      </c>
      <c r="J100" s="64">
        <f>VLOOKUP($B100,'Stadtteilprofile 2015'!$A$5:$BQ$103,J$1,FALSE)</f>
        <v>3981</v>
      </c>
      <c r="K100" s="64">
        <f>VLOOKUP($B100,'Stadtteilprofile 2015'!$A$5:$BQ$103,K$1,FALSE)</f>
        <v>4653</v>
      </c>
      <c r="L100" s="64">
        <f>VLOOKUP($B100,'Stadtteilprofile 2015'!$A$5:$BQ$103,L$1,FALSE)</f>
        <v>10219</v>
      </c>
      <c r="M100" s="1">
        <f t="shared" ref="M100:M102" si="51">L100/I100</f>
        <v>0.30421839183114524</v>
      </c>
      <c r="N100" s="64">
        <f>VLOOKUP($B100,'Stadtteilprofile 2015'!$A$5:$BQ$103,N$1,FALSE)</f>
        <v>1346</v>
      </c>
      <c r="O100" s="1">
        <f>VLOOKUP($B100,'Stadtteilprofile 2015'!$A$5:$BQ$103,O$1,FALSE)/100</f>
        <v>5.7043566706221391E-2</v>
      </c>
      <c r="P100" s="64">
        <f>VLOOKUP($B100,'Stadtteilprofile 2015'!$A$5:$BQ$103,P$1,FALSE)</f>
        <v>3047</v>
      </c>
      <c r="Q100" s="1">
        <f>VLOOKUP($B100,'Stadtteilprofile 2015'!$A$5:$BQ$103,Q$1,FALSE)/100</f>
        <v>9.0708820815099275E-2</v>
      </c>
      <c r="R100" s="61">
        <f>VLOOKUP($B100,'Stadtteilprofile 2015'!$A$5:$BQ$103,R$1,FALSE)</f>
        <v>26844</v>
      </c>
      <c r="S100" s="64">
        <f>VLOOKUP($B100,'Stadtteilprofile 2015'!$A$5:$BQ$103,S$1,FALSE)</f>
        <v>19552</v>
      </c>
      <c r="T100" s="64">
        <f>VLOOKUP($B100,'Stadtteilprofile 2015'!$A$5:$BQ$103,T$1,FALSE)</f>
        <v>2246</v>
      </c>
      <c r="U100" s="64">
        <f>VLOOKUP($B100,'Stadtteilprofile 2015'!$A$5:$BQ$103,U$1,FALSE)</f>
        <v>922</v>
      </c>
      <c r="V100" s="1">
        <f t="shared" ref="V100:V102" si="52">U100/S100</f>
        <v>4.7156301145662848E-2</v>
      </c>
      <c r="W100" s="64">
        <f>VLOOKUP($B100,'Stadtteilprofile 2015'!$A$5:$BQ$103,W$1,FALSE)</f>
        <v>195</v>
      </c>
      <c r="X100" s="64">
        <f>VLOOKUP($B100,'Stadtteilprofile 2015'!$A$5:$BQ$103,X$1,FALSE)</f>
        <v>13</v>
      </c>
      <c r="Y100" s="64">
        <f t="shared" ref="Y100:Y102" si="53">IF(X100=0,999,J100/X100)</f>
        <v>306.23076923076923</v>
      </c>
      <c r="Z100" s="64">
        <f>VLOOKUP($B100,'Stadtteilprofile 2015'!$A$5:$BQ$103,Z$1,FALSE)</f>
        <v>5</v>
      </c>
      <c r="AA100" s="64">
        <f t="shared" ref="AA100:AA102" si="54">IF(Z100=0,9999,J100/Z100)</f>
        <v>796.2</v>
      </c>
      <c r="AB100" s="64">
        <v>3023</v>
      </c>
      <c r="AC100" s="64">
        <f>VLOOKUP($B100,'Stadtteilprofile 2015'!$A$5:$BQ$103,AC$1,FALSE)</f>
        <v>64</v>
      </c>
      <c r="AD100" s="67">
        <f t="shared" ref="AD100:AD102" si="55">IF(AC100=0,3333,I100/AC100)</f>
        <v>524.859375</v>
      </c>
      <c r="AE100" s="1">
        <v>0.43799999999999994</v>
      </c>
      <c r="AF100" s="43" t="s">
        <v>257</v>
      </c>
      <c r="AG100" s="43" t="s">
        <v>266</v>
      </c>
      <c r="AH100" s="42">
        <f t="shared" si="41"/>
        <v>1.786192730195588</v>
      </c>
      <c r="AI100" s="44">
        <f t="shared" si="42"/>
        <v>0.8268104485434673</v>
      </c>
      <c r="AJ100" s="42">
        <f t="shared" si="43"/>
        <v>0.89999999999999991</v>
      </c>
      <c r="AK100" s="54">
        <f t="shared" ref="AK100:AK102" si="56">AH100*AI100*AJ100</f>
        <v>1.3291585311942851</v>
      </c>
      <c r="AL100" s="75">
        <f t="shared" ref="AL100:AL102" si="57">AK100/$AK$112</f>
        <v>0.87037639970403646</v>
      </c>
      <c r="AM100" s="68">
        <f t="shared" ref="AM100:AM102" si="58">ROUND(I100/$I$112*$AM$1*AL100,-2)</f>
        <v>900</v>
      </c>
      <c r="AN100" s="41">
        <f t="shared" ref="AN100:AN102" si="59">AM100/I100</f>
        <v>2.6792890952933822E-2</v>
      </c>
      <c r="AO100" s="68">
        <f t="shared" si="48"/>
        <v>434</v>
      </c>
    </row>
    <row r="101" spans="1:42">
      <c r="A101" t="s">
        <v>1</v>
      </c>
      <c r="B101" s="73" t="s">
        <v>12</v>
      </c>
      <c r="C101">
        <v>118</v>
      </c>
      <c r="D101" s="45">
        <v>0</v>
      </c>
      <c r="E101" s="45">
        <f t="shared" si="49"/>
        <v>118</v>
      </c>
      <c r="F101" s="1">
        <f t="shared" si="34"/>
        <v>1.1329812770043206E-2</v>
      </c>
      <c r="G101" s="2">
        <v>4.0999999999999996</v>
      </c>
      <c r="H101" s="66">
        <f t="shared" si="50"/>
        <v>2540.2439024390246</v>
      </c>
      <c r="I101" s="64">
        <f>VLOOKUP($B101,'Stadtteilprofile 2015'!$A$5:$BQ$103,I$1,FALSE)</f>
        <v>10415</v>
      </c>
      <c r="J101" s="64">
        <f>VLOOKUP($B101,'Stadtteilprofile 2015'!$A$5:$BQ$103,J$1,FALSE)</f>
        <v>1853</v>
      </c>
      <c r="K101" s="64">
        <f>VLOOKUP($B101,'Stadtteilprofile 2015'!$A$5:$BQ$103,K$1,FALSE)</f>
        <v>644</v>
      </c>
      <c r="L101" s="64">
        <f>VLOOKUP($B101,'Stadtteilprofile 2015'!$A$5:$BQ$103,L$1,FALSE)</f>
        <v>1625</v>
      </c>
      <c r="M101" s="1">
        <f t="shared" si="51"/>
        <v>0.15602496399423907</v>
      </c>
      <c r="N101" s="64">
        <f>VLOOKUP($B101,'Stadtteilprofile 2015'!$A$5:$BQ$103,N$1,FALSE)</f>
        <v>140</v>
      </c>
      <c r="O101" s="1">
        <f>VLOOKUP($B101,'Stadtteilprofile 2015'!$A$5:$BQ$103,O$1,FALSE)/100</f>
        <v>2.3837902264600714E-2</v>
      </c>
      <c r="P101" s="64">
        <f>VLOOKUP($B101,'Stadtteilprofile 2015'!$A$5:$BQ$103,P$1,FALSE)</f>
        <v>129</v>
      </c>
      <c r="Q101" s="1">
        <f>VLOOKUP($B101,'Stadtteilprofile 2015'!$A$5:$BQ$103,Q$1,FALSE)/100</f>
        <v>1.2385981757081133E-2</v>
      </c>
      <c r="R101" s="61">
        <f>VLOOKUP($B101,'Stadtteilprofile 2015'!$A$5:$BQ$103,R$1,FALSE)</f>
        <v>82817</v>
      </c>
      <c r="S101" s="64">
        <f>VLOOKUP($B101,'Stadtteilprofile 2015'!$A$5:$BQ$103,S$1,FALSE)</f>
        <v>5008</v>
      </c>
      <c r="T101" s="64">
        <f>VLOOKUP($B101,'Stadtteilprofile 2015'!$A$5:$BQ$103,T$1,FALSE)</f>
        <v>2615</v>
      </c>
      <c r="U101" s="64">
        <f>VLOOKUP($B101,'Stadtteilprofile 2015'!$A$5:$BQ$103,U$1,FALSE)</f>
        <v>22</v>
      </c>
      <c r="V101" s="1">
        <f t="shared" si="52"/>
        <v>4.3929712460063896E-3</v>
      </c>
      <c r="W101" s="64">
        <f>VLOOKUP($B101,'Stadtteilprofile 2015'!$A$5:$BQ$103,W$1,FALSE)</f>
        <v>22</v>
      </c>
      <c r="X101" s="64">
        <f>VLOOKUP($B101,'Stadtteilprofile 2015'!$A$5:$BQ$103,X$1,FALSE)</f>
        <v>6</v>
      </c>
      <c r="Y101" s="64">
        <f t="shared" si="53"/>
        <v>308.83333333333331</v>
      </c>
      <c r="Z101" s="64">
        <f>VLOOKUP($B101,'Stadtteilprofile 2015'!$A$5:$BQ$103,Z$1,FALSE)</f>
        <v>1</v>
      </c>
      <c r="AA101" s="64">
        <f t="shared" si="54"/>
        <v>1853</v>
      </c>
      <c r="AB101" s="64">
        <v>1467</v>
      </c>
      <c r="AC101" s="64">
        <f>VLOOKUP($B101,'Stadtteilprofile 2015'!$A$5:$BQ$103,AC$1,FALSE)</f>
        <v>23</v>
      </c>
      <c r="AD101" s="67">
        <f t="shared" si="55"/>
        <v>452.82608695652175</v>
      </c>
      <c r="AE101" s="1">
        <v>0.40600000000000003</v>
      </c>
      <c r="AF101" s="43"/>
      <c r="AG101" s="43"/>
      <c r="AH101" s="42">
        <f t="shared" si="41"/>
        <v>3.7272101315669053</v>
      </c>
      <c r="AI101" s="44">
        <f t="shared" si="42"/>
        <v>0.97538144902992441</v>
      </c>
      <c r="AJ101" s="42">
        <f t="shared" si="43"/>
        <v>0.7</v>
      </c>
      <c r="AK101" s="54">
        <f t="shared" si="56"/>
        <v>2.5448161332767203</v>
      </c>
      <c r="AL101" s="75">
        <f t="shared" si="57"/>
        <v>1.6664286855232751</v>
      </c>
      <c r="AM101" s="68">
        <f t="shared" si="58"/>
        <v>500</v>
      </c>
      <c r="AN101" s="41">
        <f t="shared" si="59"/>
        <v>4.8007681228996638E-2</v>
      </c>
      <c r="AO101" s="68">
        <f t="shared" si="48"/>
        <v>382</v>
      </c>
    </row>
    <row r="102" spans="1:42">
      <c r="A102" s="78" t="s">
        <v>1</v>
      </c>
      <c r="B102" s="73" t="s">
        <v>98</v>
      </c>
      <c r="C102">
        <v>0</v>
      </c>
      <c r="D102" s="45">
        <v>410</v>
      </c>
      <c r="E102" s="45">
        <f t="shared" si="49"/>
        <v>410</v>
      </c>
      <c r="F102" s="1">
        <f t="shared" si="34"/>
        <v>0</v>
      </c>
      <c r="G102" s="2">
        <v>17.3</v>
      </c>
      <c r="H102" s="66">
        <f t="shared" si="50"/>
        <v>258.67052023121386</v>
      </c>
      <c r="I102" s="64">
        <f>VLOOKUP($B102,'Stadtteilprofile 2015'!$A$5:$BQ$103,I$1,FALSE)</f>
        <v>4475</v>
      </c>
      <c r="J102" s="64">
        <f>VLOOKUP($B102,'Stadtteilprofile 2015'!$A$5:$BQ$103,J$1,FALSE)</f>
        <v>963</v>
      </c>
      <c r="K102" s="64">
        <f>VLOOKUP($B102,'Stadtteilprofile 2015'!$A$5:$BQ$103,K$1,FALSE)</f>
        <v>185</v>
      </c>
      <c r="L102" s="64">
        <f>VLOOKUP($B102,'Stadtteilprofile 2015'!$A$5:$BQ$103,L$1,FALSE)</f>
        <v>551</v>
      </c>
      <c r="M102" s="1">
        <f t="shared" si="51"/>
        <v>0.12312849162011173</v>
      </c>
      <c r="N102" s="64">
        <f>VLOOKUP($B102,'Stadtteilprofile 2015'!$A$5:$BQ$103,N$1,FALSE)</f>
        <v>56</v>
      </c>
      <c r="O102" s="1">
        <f>VLOOKUP($B102,'Stadtteilprofile 2015'!$A$5:$BQ$103,O$1,FALSE)/100</f>
        <v>2.0748425342719527E-2</v>
      </c>
      <c r="P102" s="64">
        <f>VLOOKUP($B102,'Stadtteilprofile 2015'!$A$5:$BQ$103,P$1,FALSE)</f>
        <v>57</v>
      </c>
      <c r="Q102" s="1">
        <f>VLOOKUP($B102,'Stadtteilprofile 2015'!$A$5:$BQ$103,Q$1,FALSE)/100</f>
        <v>1.2737430167597765E-2</v>
      </c>
      <c r="R102" s="61">
        <f>VLOOKUP($B102,'Stadtteilprofile 2015'!$A$5:$BQ$103,R$1,FALSE)</f>
        <v>86614</v>
      </c>
      <c r="S102" s="64">
        <f>VLOOKUP($B102,'Stadtteilprofile 2015'!$A$5:$BQ$103,S$1,FALSE)</f>
        <v>1862</v>
      </c>
      <c r="T102" s="64">
        <f>VLOOKUP($B102,'Stadtteilprofile 2015'!$A$5:$BQ$103,T$1,FALSE)</f>
        <v>1504</v>
      </c>
      <c r="U102" s="64">
        <f>VLOOKUP($B102,'Stadtteilprofile 2015'!$A$5:$BQ$103,U$1,FALSE)</f>
        <v>6</v>
      </c>
      <c r="V102" s="1">
        <f t="shared" si="52"/>
        <v>3.22234156820623E-3</v>
      </c>
      <c r="W102" s="64">
        <f>VLOOKUP($B102,'Stadtteilprofile 2015'!$A$5:$BQ$103,W$1,FALSE)</f>
        <v>0</v>
      </c>
      <c r="X102" s="64">
        <f>VLOOKUP($B102,'Stadtteilprofile 2015'!$A$5:$BQ$103,X$1,FALSE)</f>
        <v>4</v>
      </c>
      <c r="Y102" s="64">
        <f t="shared" si="53"/>
        <v>240.75</v>
      </c>
      <c r="Z102" s="64">
        <f>VLOOKUP($B102,'Stadtteilprofile 2015'!$A$5:$BQ$103,Z$1,FALSE)</f>
        <v>1</v>
      </c>
      <c r="AA102" s="64">
        <f t="shared" si="54"/>
        <v>963</v>
      </c>
      <c r="AB102" s="64">
        <v>917</v>
      </c>
      <c r="AC102" s="64">
        <f>VLOOKUP($B102,'Stadtteilprofile 2015'!$A$5:$BQ$103,AC$1,FALSE)</f>
        <v>0</v>
      </c>
      <c r="AD102" s="67">
        <f t="shared" si="55"/>
        <v>3333</v>
      </c>
      <c r="AE102" s="1">
        <v>0.58799999999999997</v>
      </c>
      <c r="AF102" s="43" t="s">
        <v>257</v>
      </c>
      <c r="AG102" s="43"/>
      <c r="AH102" s="42">
        <f t="shared" si="41"/>
        <v>3.7272101315669053</v>
      </c>
      <c r="AI102" s="44">
        <f t="shared" si="42"/>
        <v>0.97468738179207892</v>
      </c>
      <c r="AJ102" s="42">
        <f t="shared" si="43"/>
        <v>0.79999999999999993</v>
      </c>
      <c r="AK102" s="54">
        <f t="shared" si="56"/>
        <v>2.9062917476206853</v>
      </c>
      <c r="AL102" s="75">
        <f t="shared" si="57"/>
        <v>1.9031347190095971</v>
      </c>
      <c r="AM102" s="68">
        <f t="shared" si="58"/>
        <v>300</v>
      </c>
      <c r="AN102" s="41">
        <f t="shared" si="59"/>
        <v>6.7039106145251395E-2</v>
      </c>
      <c r="AO102" s="68">
        <f t="shared" si="48"/>
        <v>300</v>
      </c>
    </row>
    <row r="103" spans="1:42">
      <c r="C103" s="66"/>
      <c r="H103" s="66"/>
      <c r="I103" s="66"/>
      <c r="J103" s="66"/>
      <c r="K103" s="66"/>
      <c r="L103" s="66"/>
      <c r="N103" s="66"/>
      <c r="P103" s="66"/>
      <c r="S103" s="66"/>
      <c r="T103" s="66"/>
      <c r="U103" s="66"/>
      <c r="W103" s="66"/>
      <c r="X103" s="66"/>
      <c r="Y103" s="66"/>
      <c r="Z103" s="66"/>
      <c r="AA103" s="66"/>
      <c r="AB103" s="66"/>
      <c r="AC103" s="66"/>
      <c r="AD103" s="66"/>
      <c r="AL103"/>
    </row>
    <row r="104" spans="1:42">
      <c r="A104" t="s">
        <v>294</v>
      </c>
      <c r="B104" s="69" t="s">
        <v>28</v>
      </c>
      <c r="C104" s="66">
        <f>SUMIF($A$4:$A$102,B104,$C$4:$C$102)</f>
        <v>8123</v>
      </c>
      <c r="F104" s="1">
        <f t="shared" ref="F104:F110" si="60">C104/I104</f>
        <v>3.0988559068245023E-2</v>
      </c>
      <c r="G104">
        <f t="shared" ref="G104:G110" si="61">SUMIF($A$4:$A$102,$B104,$G$4:$G$102)</f>
        <v>77.899999999999991</v>
      </c>
      <c r="H104" s="66">
        <f t="shared" ref="H104:H117" si="62">I104/G104</f>
        <v>3364.942233632863</v>
      </c>
      <c r="I104" s="66">
        <f>SUMIF($A$4:$A$102,$B104,I$4:I$102)</f>
        <v>262129</v>
      </c>
      <c r="J104" s="66">
        <f t="shared" ref="J104:AC104" si="63">SUMIF($A$4:$A$102,$B104,J$4:J$102)</f>
        <v>45203</v>
      </c>
      <c r="K104" s="66">
        <f t="shared" si="63"/>
        <v>37571</v>
      </c>
      <c r="L104" s="66">
        <f t="shared" si="63"/>
        <v>77729</v>
      </c>
      <c r="M104" s="1">
        <f t="shared" ref="M104:M117" si="64">L104/I104</f>
        <v>0.29652957131793889</v>
      </c>
      <c r="N104" s="66">
        <f t="shared" si="63"/>
        <v>9860</v>
      </c>
      <c r="O104" s="1">
        <f>VLOOKUP($B104,'Stadtteilprofile 2015'!$A$5:$BQ$111,O$1,FALSE)/100</f>
        <v>5.6148742917342905E-2</v>
      </c>
      <c r="P104" s="66">
        <f t="shared" si="63"/>
        <v>23802</v>
      </c>
      <c r="Q104" s="1">
        <f>VLOOKUP($B104,'Stadtteilprofile 2015'!$A$5:$BQ$111,Q$1,FALSE)/100</f>
        <v>9.0802620084004443E-2</v>
      </c>
      <c r="R104" s="62">
        <f>VLOOKUP($B104,'Stadtteilprofile 2015'!$A$5:$BQ$111,R$1,FALSE)</f>
        <v>45726</v>
      </c>
      <c r="S104" s="66">
        <f t="shared" si="63"/>
        <v>131979</v>
      </c>
      <c r="T104" s="66">
        <f t="shared" si="63"/>
        <v>28735</v>
      </c>
      <c r="U104" s="66">
        <f t="shared" si="63"/>
        <v>12477</v>
      </c>
      <c r="V104" s="39">
        <f t="shared" ref="V104:V112" si="65">U104/S104</f>
        <v>9.4537767372081916E-2</v>
      </c>
      <c r="W104" s="66">
        <f t="shared" si="63"/>
        <v>5243</v>
      </c>
      <c r="X104" s="66">
        <f t="shared" si="63"/>
        <v>200</v>
      </c>
      <c r="Y104" s="64">
        <f t="shared" ref="Y104:Y110" si="66">IF(X104=0,999,J104/X104)</f>
        <v>226.01499999999999</v>
      </c>
      <c r="Z104" s="66">
        <f t="shared" si="63"/>
        <v>39</v>
      </c>
      <c r="AA104" s="64">
        <f t="shared" ref="AA104:AA110" si="67">IF(Z104=0,9999,J104/Z104)</f>
        <v>1159.051282051282</v>
      </c>
      <c r="AB104" s="66">
        <f t="shared" si="63"/>
        <v>26346</v>
      </c>
      <c r="AC104" s="66">
        <f t="shared" si="63"/>
        <v>819</v>
      </c>
      <c r="AD104" s="67">
        <f t="shared" ref="AD104:AD110" si="68">IF(AC104=0,3333,I104/AC104)</f>
        <v>320.05982905982904</v>
      </c>
      <c r="AK104" s="54">
        <v>1.5850600834083644</v>
      </c>
      <c r="AL104" s="75">
        <f t="shared" ref="AL104:AL112" si="69">AK104/$AK$112</f>
        <v>1.0379490905963977</v>
      </c>
      <c r="AM104">
        <f t="shared" ref="AM104:AM110" si="70">SUMIF($A$4:$A$102,$B104,AM$4:AM$102)</f>
        <v>8200</v>
      </c>
      <c r="AN104" s="41">
        <f t="shared" ref="AN104:AN110" si="71">AM104/I104</f>
        <v>3.1282307566122027E-2</v>
      </c>
      <c r="AO104">
        <f t="shared" ref="AO104:AO110" si="72">SUMIF($A$4:$A$102,$B104,AO$4:AO$102)</f>
        <v>77</v>
      </c>
      <c r="AP104" s="60">
        <f t="shared" ref="AP104:AP110" si="73">AN104-F104</f>
        <v>2.9374849787700344E-4</v>
      </c>
    </row>
    <row r="105" spans="1:42">
      <c r="A105" t="s">
        <v>294</v>
      </c>
      <c r="B105" s="40" t="s">
        <v>64</v>
      </c>
      <c r="C105" s="66">
        <f t="shared" ref="C105:C110" si="74">SUMIF($A$4:$A$102,B105,$C$4:$C$102)</f>
        <v>6193</v>
      </c>
      <c r="F105" s="1">
        <f t="shared" si="60"/>
        <v>5.023197715917202E-2</v>
      </c>
      <c r="G105">
        <f t="shared" si="61"/>
        <v>160.4</v>
      </c>
      <c r="H105" s="66">
        <f t="shared" si="62"/>
        <v>768.62842892768072</v>
      </c>
      <c r="I105" s="66">
        <f t="shared" ref="I105:AC110" si="75">SUMIF($A$4:$A$102,$B105,I$4:I$102)</f>
        <v>123288</v>
      </c>
      <c r="J105" s="66">
        <f t="shared" si="75"/>
        <v>21958</v>
      </c>
      <c r="K105" s="66">
        <f t="shared" si="75"/>
        <v>13612</v>
      </c>
      <c r="L105" s="66">
        <f t="shared" si="75"/>
        <v>42138</v>
      </c>
      <c r="M105" s="1">
        <f t="shared" si="64"/>
        <v>0.34178508857309714</v>
      </c>
      <c r="N105" s="66">
        <f t="shared" si="75"/>
        <v>4148</v>
      </c>
      <c r="O105" s="1">
        <f>VLOOKUP($B105,'Stadtteilprofile 2015'!$A$5:$BQ$111,O$1,FALSE)/100</f>
        <v>4.9761948361106027E-2</v>
      </c>
      <c r="P105" s="66">
        <f t="shared" si="75"/>
        <v>12529</v>
      </c>
      <c r="Q105" s="1">
        <f>VLOOKUP($B105,'Stadtteilprofile 2015'!$A$5:$BQ$111,Q$1,FALSE)/100</f>
        <v>9.0193722781198388E-2</v>
      </c>
      <c r="R105" s="62">
        <f>VLOOKUP($B105,'Stadtteilprofile 2015'!$A$5:$BQ$111,R$1,FALSE)</f>
        <v>32742</v>
      </c>
      <c r="S105" s="66">
        <f t="shared" si="75"/>
        <v>56381</v>
      </c>
      <c r="T105" s="66">
        <f t="shared" si="75"/>
        <v>19021</v>
      </c>
      <c r="U105" s="66">
        <f t="shared" si="75"/>
        <v>8120</v>
      </c>
      <c r="V105" s="39">
        <f t="shared" si="65"/>
        <v>0.14402014863163123</v>
      </c>
      <c r="W105" s="66">
        <f t="shared" si="75"/>
        <v>1968</v>
      </c>
      <c r="X105" s="66">
        <f t="shared" si="75"/>
        <v>59</v>
      </c>
      <c r="Y105" s="64">
        <f t="shared" si="66"/>
        <v>372.16949152542372</v>
      </c>
      <c r="Z105" s="66">
        <f t="shared" si="75"/>
        <v>21</v>
      </c>
      <c r="AA105" s="64">
        <f t="shared" si="67"/>
        <v>1045.6190476190477</v>
      </c>
      <c r="AB105" s="66">
        <f t="shared" si="75"/>
        <v>14806</v>
      </c>
      <c r="AC105" s="66">
        <f t="shared" si="75"/>
        <v>222</v>
      </c>
      <c r="AD105" s="67">
        <f t="shared" si="68"/>
        <v>555.35135135135135</v>
      </c>
      <c r="AK105" s="54">
        <v>1.8593549076736711</v>
      </c>
      <c r="AL105" s="75">
        <f t="shared" si="69"/>
        <v>1.2175662965191367</v>
      </c>
      <c r="AM105">
        <f t="shared" si="70"/>
        <v>4600</v>
      </c>
      <c r="AN105" s="41">
        <f t="shared" si="71"/>
        <v>3.7311011615080138E-2</v>
      </c>
      <c r="AO105">
        <f t="shared" si="72"/>
        <v>-1593</v>
      </c>
      <c r="AP105" s="60">
        <f t="shared" si="73"/>
        <v>-1.2920965544091882E-2</v>
      </c>
    </row>
    <row r="106" spans="1:42">
      <c r="A106" t="s">
        <v>294</v>
      </c>
      <c r="B106" s="74" t="s">
        <v>42</v>
      </c>
      <c r="C106" s="66">
        <f t="shared" si="74"/>
        <v>6043</v>
      </c>
      <c r="F106" s="1">
        <f t="shared" si="60"/>
        <v>2.3696366530989971E-2</v>
      </c>
      <c r="G106">
        <f t="shared" si="61"/>
        <v>49.9</v>
      </c>
      <c r="H106" s="66">
        <f t="shared" si="62"/>
        <v>5110.5811623246491</v>
      </c>
      <c r="I106" s="66">
        <f t="shared" si="75"/>
        <v>255018</v>
      </c>
      <c r="J106" s="66">
        <f t="shared" si="75"/>
        <v>37286</v>
      </c>
      <c r="K106" s="66">
        <f t="shared" si="75"/>
        <v>30032</v>
      </c>
      <c r="L106" s="66">
        <f t="shared" si="75"/>
        <v>63780</v>
      </c>
      <c r="M106" s="1">
        <f t="shared" si="64"/>
        <v>0.25009999294167473</v>
      </c>
      <c r="N106" s="66">
        <f t="shared" si="75"/>
        <v>7610</v>
      </c>
      <c r="O106" s="1">
        <f>VLOOKUP($B106,'Stadtteilprofile 2015'!$A$5:$BQ$111,O$1,FALSE)/100</f>
        <v>4.3257998103125223E-2</v>
      </c>
      <c r="P106" s="66">
        <f t="shared" si="75"/>
        <v>15562</v>
      </c>
      <c r="Q106" s="1">
        <f>VLOOKUP($B106,'Stadtteilprofile 2015'!$A$5:$BQ$111,Q$1,FALSE)/100</f>
        <v>5.1438102166468526E-2</v>
      </c>
      <c r="R106" s="62">
        <f>VLOOKUP($B106,'Stadtteilprofile 2015'!$A$5:$BQ$111,R$1,FALSE)</f>
        <v>34493</v>
      </c>
      <c r="S106" s="66">
        <f t="shared" si="75"/>
        <v>138736</v>
      </c>
      <c r="T106" s="66">
        <f t="shared" si="75"/>
        <v>21731</v>
      </c>
      <c r="U106" s="66">
        <f t="shared" si="75"/>
        <v>6249</v>
      </c>
      <c r="V106" s="39">
        <f t="shared" si="65"/>
        <v>4.5042382654826435E-2</v>
      </c>
      <c r="W106" s="66">
        <f t="shared" si="75"/>
        <v>2588</v>
      </c>
      <c r="X106" s="66">
        <f t="shared" si="75"/>
        <v>188</v>
      </c>
      <c r="Y106" s="64">
        <f t="shared" si="66"/>
        <v>198.32978723404256</v>
      </c>
      <c r="Z106" s="66">
        <f t="shared" si="75"/>
        <v>34</v>
      </c>
      <c r="AA106" s="64">
        <f t="shared" si="67"/>
        <v>1096.6470588235295</v>
      </c>
      <c r="AB106" s="66">
        <f t="shared" si="75"/>
        <v>23453</v>
      </c>
      <c r="AC106" s="66">
        <f t="shared" si="75"/>
        <v>838</v>
      </c>
      <c r="AD106" s="67">
        <f t="shared" si="68"/>
        <v>304.31742243436753</v>
      </c>
      <c r="AK106" s="54">
        <v>1.4440513494270661</v>
      </c>
      <c r="AL106" s="75">
        <f t="shared" si="69"/>
        <v>0.94561196802668468</v>
      </c>
      <c r="AM106">
        <f t="shared" si="70"/>
        <v>7400</v>
      </c>
      <c r="AN106" s="41">
        <f t="shared" si="71"/>
        <v>2.9017559544816444E-2</v>
      </c>
      <c r="AO106">
        <f t="shared" si="72"/>
        <v>1357</v>
      </c>
      <c r="AP106" s="60">
        <f t="shared" si="73"/>
        <v>5.3211930138264731E-3</v>
      </c>
    </row>
    <row r="107" spans="1:42">
      <c r="A107" t="s">
        <v>294</v>
      </c>
      <c r="B107" s="70" t="s">
        <v>51</v>
      </c>
      <c r="C107" s="66">
        <f t="shared" si="74"/>
        <v>8433</v>
      </c>
      <c r="F107" s="1">
        <f t="shared" si="60"/>
        <v>2.8637016561452601E-2</v>
      </c>
      <c r="G107">
        <f t="shared" si="61"/>
        <v>57.900000000000013</v>
      </c>
      <c r="H107" s="66">
        <f t="shared" si="62"/>
        <v>5085.9930915371315</v>
      </c>
      <c r="I107" s="66">
        <f t="shared" si="75"/>
        <v>294479</v>
      </c>
      <c r="J107" s="66">
        <f t="shared" si="75"/>
        <v>37739</v>
      </c>
      <c r="K107" s="66">
        <f t="shared" si="75"/>
        <v>34283</v>
      </c>
      <c r="L107" s="66">
        <f t="shared" si="75"/>
        <v>71150</v>
      </c>
      <c r="M107" s="1">
        <f t="shared" si="64"/>
        <v>0.24161315407889866</v>
      </c>
      <c r="N107" s="66">
        <f t="shared" si="75"/>
        <v>10118</v>
      </c>
      <c r="O107" s="1">
        <f>VLOOKUP($B107,'Stadtteilprofile 2015'!$A$5:$BQ$111,O$1,FALSE)/100</f>
        <v>4.7643488456413127E-2</v>
      </c>
      <c r="P107" s="66">
        <f t="shared" si="75"/>
        <v>20002</v>
      </c>
      <c r="Q107" s="1">
        <f>VLOOKUP($B107,'Stadtteilprofile 2015'!$A$5:$BQ$111,Q$1,FALSE)/100</f>
        <v>6.7923349372960379E-2</v>
      </c>
      <c r="R107" s="62">
        <f>VLOOKUP($B107,'Stadtteilprofile 2015'!$A$5:$BQ$111,R$1,FALSE)</f>
        <v>38676</v>
      </c>
      <c r="S107" s="66">
        <f t="shared" si="75"/>
        <v>172775</v>
      </c>
      <c r="T107" s="66">
        <f t="shared" si="75"/>
        <v>16230</v>
      </c>
      <c r="U107" s="66">
        <f t="shared" si="75"/>
        <v>8582</v>
      </c>
      <c r="V107" s="39">
        <f t="shared" si="65"/>
        <v>4.9671538127622629E-2</v>
      </c>
      <c r="W107" s="66">
        <f t="shared" si="75"/>
        <v>4558</v>
      </c>
      <c r="X107" s="66">
        <f t="shared" si="75"/>
        <v>171</v>
      </c>
      <c r="Y107" s="64">
        <f t="shared" si="66"/>
        <v>220.69590643274853</v>
      </c>
      <c r="Z107" s="66">
        <f t="shared" si="75"/>
        <v>30</v>
      </c>
      <c r="AA107" s="64">
        <f t="shared" si="67"/>
        <v>1257.9666666666667</v>
      </c>
      <c r="AB107" s="66">
        <f t="shared" si="75"/>
        <v>23835</v>
      </c>
      <c r="AC107" s="66">
        <f t="shared" si="75"/>
        <v>1024</v>
      </c>
      <c r="AD107" s="67">
        <f t="shared" si="68"/>
        <v>287.5771484375</v>
      </c>
      <c r="AK107" s="54">
        <v>1.3400275975466329</v>
      </c>
      <c r="AL107" s="75">
        <f t="shared" si="69"/>
        <v>0.87749381919755665</v>
      </c>
      <c r="AM107">
        <f t="shared" si="70"/>
        <v>7900</v>
      </c>
      <c r="AN107" s="41">
        <f t="shared" si="71"/>
        <v>2.6827040298289521E-2</v>
      </c>
      <c r="AO107">
        <f t="shared" si="72"/>
        <v>-533</v>
      </c>
      <c r="AP107" s="60">
        <f t="shared" si="73"/>
        <v>-1.8099762631630795E-3</v>
      </c>
    </row>
    <row r="108" spans="1:42">
      <c r="A108" t="s">
        <v>294</v>
      </c>
      <c r="B108" s="71" t="s">
        <v>76</v>
      </c>
      <c r="C108" s="66">
        <f t="shared" si="74"/>
        <v>6153</v>
      </c>
      <c r="F108" s="1">
        <f t="shared" si="60"/>
        <v>3.929896722850628E-2</v>
      </c>
      <c r="G108">
        <f t="shared" si="61"/>
        <v>124.8</v>
      </c>
      <c r="H108" s="66">
        <f t="shared" si="62"/>
        <v>1254.5592948717949</v>
      </c>
      <c r="I108" s="66">
        <f t="shared" si="75"/>
        <v>156569</v>
      </c>
      <c r="J108" s="66">
        <f t="shared" si="75"/>
        <v>26671</v>
      </c>
      <c r="K108" s="66">
        <f t="shared" si="75"/>
        <v>27866</v>
      </c>
      <c r="L108" s="66">
        <f t="shared" si="75"/>
        <v>63098</v>
      </c>
      <c r="M108" s="1">
        <f t="shared" si="64"/>
        <v>0.40300442616354448</v>
      </c>
      <c r="N108" s="66">
        <f t="shared" si="75"/>
        <v>6960</v>
      </c>
      <c r="O108" s="1">
        <f>VLOOKUP($B108,'Stadtteilprofile 2015'!$A$5:$BQ$111,O$1,FALSE)/100</f>
        <v>8.8564307656639418E-2</v>
      </c>
      <c r="P108" s="66">
        <f t="shared" si="75"/>
        <v>19455</v>
      </c>
      <c r="Q108" s="1">
        <f>VLOOKUP($B108,'Stadtteilprofile 2015'!$A$5:$BQ$111,Q$1,FALSE)/100</f>
        <v>0.18273337400854178</v>
      </c>
      <c r="R108" s="62">
        <f>VLOOKUP($B108,'Stadtteilprofile 2015'!$A$5:$BQ$111,R$1,FALSE)</f>
        <v>19246</v>
      </c>
      <c r="S108" s="66">
        <f t="shared" si="75"/>
        <v>74358</v>
      </c>
      <c r="T108" s="66">
        <f t="shared" si="75"/>
        <v>21533</v>
      </c>
      <c r="U108" s="66">
        <f t="shared" si="75"/>
        <v>7786</v>
      </c>
      <c r="V108" s="39">
        <f t="shared" si="65"/>
        <v>0.10470964791952446</v>
      </c>
      <c r="W108" s="66">
        <f t="shared" si="75"/>
        <v>2190</v>
      </c>
      <c r="X108" s="66">
        <f t="shared" si="75"/>
        <v>76</v>
      </c>
      <c r="Y108" s="64">
        <f t="shared" si="66"/>
        <v>350.93421052631578</v>
      </c>
      <c r="Z108" s="66">
        <f t="shared" si="75"/>
        <v>21</v>
      </c>
      <c r="AA108" s="64">
        <f t="shared" si="67"/>
        <v>1270.047619047619</v>
      </c>
      <c r="AB108" s="66">
        <f t="shared" si="75"/>
        <v>16702</v>
      </c>
      <c r="AC108" s="66">
        <f t="shared" si="75"/>
        <v>294</v>
      </c>
      <c r="AD108" s="67">
        <f t="shared" si="68"/>
        <v>532.54761904761904</v>
      </c>
      <c r="AK108" s="54">
        <v>1.6230704225001107</v>
      </c>
      <c r="AL108" s="75">
        <f t="shared" si="69"/>
        <v>1.0628395015697807</v>
      </c>
      <c r="AM108">
        <f t="shared" si="70"/>
        <v>4900</v>
      </c>
      <c r="AN108" s="41">
        <f t="shared" si="71"/>
        <v>3.1296105870255289E-2</v>
      </c>
      <c r="AO108">
        <f t="shared" si="72"/>
        <v>-1253</v>
      </c>
      <c r="AP108" s="60">
        <f t="shared" si="73"/>
        <v>-8.0028613582509914E-3</v>
      </c>
    </row>
    <row r="109" spans="1:42">
      <c r="A109" t="s">
        <v>294</v>
      </c>
      <c r="B109" s="72" t="s">
        <v>104</v>
      </c>
      <c r="C109" s="66">
        <f t="shared" si="74"/>
        <v>10335</v>
      </c>
      <c r="F109" s="1">
        <f t="shared" si="60"/>
        <v>3.6186214575324047E-2</v>
      </c>
      <c r="G109">
        <f t="shared" si="61"/>
        <v>137.19999999999999</v>
      </c>
      <c r="H109" s="66">
        <f t="shared" si="62"/>
        <v>2081.6763848396504</v>
      </c>
      <c r="I109" s="66">
        <f t="shared" si="75"/>
        <v>285606</v>
      </c>
      <c r="J109" s="66">
        <f t="shared" si="75"/>
        <v>45926</v>
      </c>
      <c r="K109" s="66">
        <f t="shared" si="75"/>
        <v>70166</v>
      </c>
      <c r="L109" s="66">
        <f t="shared" si="75"/>
        <v>134070</v>
      </c>
      <c r="M109" s="1">
        <f t="shared" si="64"/>
        <v>0.46942291128337638</v>
      </c>
      <c r="N109" s="66">
        <f t="shared" si="75"/>
        <v>17198</v>
      </c>
      <c r="O109" s="1">
        <f>VLOOKUP($B109,'Stadtteilprofile 2015'!$A$5:$BQ$111,O$1,FALSE)/100</f>
        <v>8.1288633485189318E-2</v>
      </c>
      <c r="P109" s="66">
        <f t="shared" si="75"/>
        <v>49627</v>
      </c>
      <c r="Q109" s="1">
        <f>VLOOKUP($B109,'Stadtteilprofile 2015'!$A$5:$BQ$111,Q$1,FALSE)/100</f>
        <v>0.16957277924136963</v>
      </c>
      <c r="R109" s="62">
        <f>VLOOKUP($B109,'Stadtteilprofile 2015'!$A$5:$BQ$111,R$1,FALSE)</f>
        <v>23802</v>
      </c>
      <c r="S109" s="66">
        <f t="shared" si="75"/>
        <v>142318</v>
      </c>
      <c r="T109" s="66">
        <f t="shared" si="75"/>
        <v>12957</v>
      </c>
      <c r="U109" s="66">
        <f t="shared" si="75"/>
        <v>24546</v>
      </c>
      <c r="V109" s="39">
        <f t="shared" si="65"/>
        <v>0.17247291277280458</v>
      </c>
      <c r="W109" s="66">
        <f t="shared" si="75"/>
        <v>6609</v>
      </c>
      <c r="X109" s="66">
        <f t="shared" si="75"/>
        <v>138</v>
      </c>
      <c r="Y109" s="64">
        <f t="shared" si="66"/>
        <v>332.79710144927537</v>
      </c>
      <c r="Z109" s="66">
        <f t="shared" si="75"/>
        <v>38</v>
      </c>
      <c r="AA109" s="64">
        <f t="shared" si="67"/>
        <v>1208.578947368421</v>
      </c>
      <c r="AB109" s="66">
        <f t="shared" si="75"/>
        <v>24426</v>
      </c>
      <c r="AC109" s="66">
        <f t="shared" si="75"/>
        <v>709</v>
      </c>
      <c r="AD109" s="67">
        <f t="shared" si="68"/>
        <v>402.82933709449929</v>
      </c>
      <c r="AK109" s="54">
        <v>1.2220837502608308</v>
      </c>
      <c r="AL109" s="75">
        <f t="shared" si="69"/>
        <v>0.80026033744303615</v>
      </c>
      <c r="AM109">
        <f t="shared" si="70"/>
        <v>6800</v>
      </c>
      <c r="AN109" s="41">
        <f t="shared" si="71"/>
        <v>2.3809023619951963E-2</v>
      </c>
      <c r="AO109">
        <f t="shared" si="72"/>
        <v>-3535</v>
      </c>
      <c r="AP109" s="60">
        <f t="shared" si="73"/>
        <v>-1.2377190955372083E-2</v>
      </c>
    </row>
    <row r="110" spans="1:42">
      <c r="A110" t="s">
        <v>294</v>
      </c>
      <c r="B110" s="73" t="s">
        <v>1</v>
      </c>
      <c r="C110" s="66">
        <f t="shared" si="74"/>
        <v>10570</v>
      </c>
      <c r="F110" s="1">
        <f t="shared" si="60"/>
        <v>2.5190057434284215E-2</v>
      </c>
      <c r="G110">
        <f t="shared" si="61"/>
        <v>147.70000000000002</v>
      </c>
      <c r="H110" s="66">
        <f t="shared" si="62"/>
        <v>2840.961408259986</v>
      </c>
      <c r="I110" s="66">
        <f t="shared" si="75"/>
        <v>419610</v>
      </c>
      <c r="J110" s="66">
        <f t="shared" si="75"/>
        <v>69093</v>
      </c>
      <c r="K110" s="66">
        <f t="shared" si="75"/>
        <v>44263</v>
      </c>
      <c r="L110" s="66">
        <f t="shared" si="75"/>
        <v>113954</v>
      </c>
      <c r="M110" s="1">
        <f t="shared" si="64"/>
        <v>0.27157122089559355</v>
      </c>
      <c r="N110" s="66">
        <f t="shared" si="75"/>
        <v>13725</v>
      </c>
      <c r="O110" s="1">
        <f>VLOOKUP($B110,'Stadtteilprofile 2015'!$A$5:$BQ$111,O$1,FALSE)/100</f>
        <v>5.7043566706221391E-2</v>
      </c>
      <c r="P110" s="66">
        <f t="shared" si="75"/>
        <v>37375</v>
      </c>
      <c r="Q110" s="1">
        <f>VLOOKUP($B110,'Stadtteilprofile 2015'!$A$5:$BQ$111,Q$1,FALSE)/100</f>
        <v>9.0708820815099275E-2</v>
      </c>
      <c r="R110" s="62">
        <f>VLOOKUP($B110,'Stadtteilprofile 2015'!$A$5:$BQ$111,R$1,FALSE)</f>
        <v>26844</v>
      </c>
      <c r="S110" s="66">
        <f t="shared" si="75"/>
        <v>207281</v>
      </c>
      <c r="T110" s="66">
        <f t="shared" si="75"/>
        <v>65326</v>
      </c>
      <c r="U110" s="66">
        <f t="shared" si="75"/>
        <v>17295</v>
      </c>
      <c r="V110" s="39">
        <f t="shared" si="65"/>
        <v>8.3437459294387811E-2</v>
      </c>
      <c r="W110" s="66">
        <f t="shared" si="75"/>
        <v>4741</v>
      </c>
      <c r="X110" s="66">
        <f t="shared" si="75"/>
        <v>216</v>
      </c>
      <c r="Y110" s="64">
        <f t="shared" si="66"/>
        <v>319.875</v>
      </c>
      <c r="Z110" s="66">
        <f t="shared" si="75"/>
        <v>58</v>
      </c>
      <c r="AA110" s="64">
        <f t="shared" si="67"/>
        <v>1191.2586206896551</v>
      </c>
      <c r="AB110" s="66">
        <f t="shared" si="75"/>
        <v>42551</v>
      </c>
      <c r="AC110" s="66">
        <f t="shared" si="75"/>
        <v>796</v>
      </c>
      <c r="AD110" s="67">
        <f t="shared" si="68"/>
        <v>527.14824120603021</v>
      </c>
      <c r="AK110" s="54">
        <v>1.7468614595399194</v>
      </c>
      <c r="AL110" s="75">
        <f t="shared" si="69"/>
        <v>1.1439019140703619</v>
      </c>
      <c r="AM110">
        <f t="shared" si="70"/>
        <v>14400</v>
      </c>
      <c r="AN110" s="41">
        <f t="shared" si="71"/>
        <v>3.4317580610566958E-2</v>
      </c>
      <c r="AO110">
        <f t="shared" si="72"/>
        <v>3830</v>
      </c>
      <c r="AP110" s="60">
        <f t="shared" si="73"/>
        <v>9.1275231762827438E-3</v>
      </c>
    </row>
    <row r="111" spans="1:42">
      <c r="C111" s="66"/>
      <c r="H111" s="66"/>
      <c r="I111" s="66"/>
      <c r="J111" s="66"/>
      <c r="K111" s="66"/>
      <c r="L111" s="66"/>
      <c r="N111" s="66"/>
      <c r="P111" s="66"/>
      <c r="S111" s="66"/>
      <c r="T111" s="66"/>
      <c r="U111" s="66"/>
      <c r="W111" s="66"/>
      <c r="X111" s="66"/>
      <c r="Y111" s="66"/>
      <c r="Z111" s="66"/>
      <c r="AA111" s="66"/>
      <c r="AB111" s="66"/>
      <c r="AC111" s="66"/>
      <c r="AD111" s="66"/>
    </row>
    <row r="112" spans="1:42">
      <c r="A112" t="s">
        <v>295</v>
      </c>
      <c r="B112" t="s">
        <v>204</v>
      </c>
      <c r="C112" s="66">
        <f>SUM(C104:C110)</f>
        <v>55850</v>
      </c>
      <c r="F112" s="1">
        <f>C112/I112</f>
        <v>3.1084783817434083E-2</v>
      </c>
      <c r="G112">
        <f>SUM(G104:G110)</f>
        <v>755.80000000000007</v>
      </c>
      <c r="H112" s="66">
        <f t="shared" si="62"/>
        <v>2377.2148716591687</v>
      </c>
      <c r="I112" s="66">
        <f>SUM(I104:I110)</f>
        <v>1796699</v>
      </c>
      <c r="J112" s="66">
        <f t="shared" ref="J112:N112" si="76">SUM(J104:J110)</f>
        <v>283876</v>
      </c>
      <c r="K112" s="66">
        <f t="shared" si="76"/>
        <v>257793</v>
      </c>
      <c r="L112" s="66">
        <f t="shared" si="76"/>
        <v>565919</v>
      </c>
      <c r="M112" s="1">
        <f t="shared" si="64"/>
        <v>0.31497707740695574</v>
      </c>
      <c r="N112" s="66">
        <f t="shared" si="76"/>
        <v>69619</v>
      </c>
      <c r="O112" s="1">
        <f>VLOOKUP($B112,'Stadtteilprofile 2015'!$A$5:$BQ$111,O$1,FALSE)/100</f>
        <v>5.7071693602690862E-2</v>
      </c>
      <c r="P112" s="66">
        <f t="shared" ref="P112" si="77">SUM(P104:P110)</f>
        <v>178352</v>
      </c>
      <c r="Q112" s="1">
        <f>VLOOKUP($B112,'Stadtteilprofile 2015'!$A$5:$BQ$111,Q$1,FALSE)/100</f>
        <v>9.9290257197220025E-2</v>
      </c>
      <c r="R112" s="62">
        <f>VLOOKUP($B112,'Stadtteilprofile 2015'!$A$5:$BQ$111,R$1,FALSE)</f>
        <v>35567</v>
      </c>
      <c r="S112" s="66">
        <f t="shared" ref="S112:U112" si="78">SUM(S104:S110)</f>
        <v>923828</v>
      </c>
      <c r="T112" s="66">
        <f t="shared" si="78"/>
        <v>185533</v>
      </c>
      <c r="U112" s="66">
        <f t="shared" si="78"/>
        <v>85055</v>
      </c>
      <c r="V112" s="39">
        <f t="shared" si="65"/>
        <v>9.2068004000744733E-2</v>
      </c>
      <c r="W112" s="66">
        <f t="shared" ref="W112:X112" si="79">SUM(W104:W110)</f>
        <v>27897</v>
      </c>
      <c r="X112" s="66">
        <f t="shared" si="79"/>
        <v>1048</v>
      </c>
      <c r="Y112" s="64">
        <f>IF(X112=0,999,J112/X112)</f>
        <v>270.87404580152673</v>
      </c>
      <c r="Z112" s="66">
        <f t="shared" ref="Z112:AB112" si="80">SUM(Z104:Z110)</f>
        <v>241</v>
      </c>
      <c r="AA112" s="64">
        <f>IF(Z112=0,9999,J112/Z112)</f>
        <v>1177.9087136929461</v>
      </c>
      <c r="AB112" s="66">
        <f t="shared" si="80"/>
        <v>172119</v>
      </c>
      <c r="AC112" s="66">
        <f t="shared" ref="AC112" si="81">SUM(AC104:AC110)</f>
        <v>4702</v>
      </c>
      <c r="AD112" s="67">
        <f>IF(AC112=0,3333,I112/AC112)</f>
        <v>382.11378136962992</v>
      </c>
      <c r="AK112" s="54">
        <v>1.5271077336727572</v>
      </c>
      <c r="AL112" s="75">
        <f t="shared" si="69"/>
        <v>1</v>
      </c>
      <c r="AM112">
        <f t="shared" ref="AM112" si="82">SUM(AM104:AM110)</f>
        <v>54200</v>
      </c>
      <c r="AN112" s="41">
        <f>AM112/I112</f>
        <v>3.0166432997402459E-2</v>
      </c>
      <c r="AO112">
        <f t="shared" ref="AO112" si="83">SUM(AO104:AO110)</f>
        <v>-1650</v>
      </c>
      <c r="AP112" s="60">
        <f>AN112-F112</f>
        <v>-9.1835082003162427E-4</v>
      </c>
    </row>
    <row r="114" spans="1:42">
      <c r="A114" t="s">
        <v>304</v>
      </c>
      <c r="B114" t="s">
        <v>305</v>
      </c>
      <c r="C114" s="66"/>
      <c r="F114" s="1"/>
      <c r="G114">
        <v>2.8</v>
      </c>
      <c r="H114" s="66">
        <f t="shared" si="62"/>
        <v>6421.4285714285716</v>
      </c>
      <c r="I114" s="66">
        <v>17980</v>
      </c>
      <c r="J114" s="66">
        <v>3783</v>
      </c>
      <c r="K114" s="66">
        <v>4174</v>
      </c>
      <c r="L114" s="66">
        <v>10759</v>
      </c>
      <c r="M114" s="1">
        <f t="shared" si="64"/>
        <v>0.59838709677419355</v>
      </c>
      <c r="N114" s="66">
        <v>1227</v>
      </c>
      <c r="O114" s="1">
        <v>0.105</v>
      </c>
      <c r="P114" s="66">
        <v>4745</v>
      </c>
      <c r="Q114" s="1">
        <v>0.26400000000000001</v>
      </c>
      <c r="R114" s="62">
        <v>19526</v>
      </c>
      <c r="S114" s="66"/>
      <c r="T114" s="66"/>
      <c r="U114" s="66">
        <v>4931</v>
      </c>
      <c r="V114" s="39"/>
      <c r="W114" s="66">
        <v>472</v>
      </c>
      <c r="X114" s="66"/>
      <c r="Y114" s="79">
        <f>Y75</f>
        <v>397</v>
      </c>
      <c r="Z114" s="80"/>
      <c r="AA114" s="79">
        <f>AA75</f>
        <v>1786.5</v>
      </c>
      <c r="AB114" s="79"/>
      <c r="AC114" s="80"/>
      <c r="AD114" s="81">
        <f>AD75</f>
        <v>994</v>
      </c>
      <c r="AF114" t="s">
        <v>257</v>
      </c>
      <c r="AG114" t="s">
        <v>262</v>
      </c>
      <c r="AH114" s="42">
        <f t="shared" ref="AH114:AH117" si="84">IF(((1/SQRT(H114))*100)*((1/SQRT(H114))*100)&gt;$AH$1,$AH$1,((1/SQRT(H114))*100)*((1/SQRT(H114))*100))</f>
        <v>1.5572858731924357</v>
      </c>
      <c r="AI114" s="44">
        <f t="shared" ref="AI114:AI117" si="85">(1-Q114)*(1-Q114)</f>
        <v>0.54169599999999996</v>
      </c>
      <c r="AJ114" s="42">
        <f>(IF(AA114&lt;1500,0.2,0.1)+IF(Y114&lt;350,0.2,0.1)+IF(AD114&lt;500,0.2,0.1)+IF(AF114="x",0.2,0.1)+IF(AG114="",0.1,0.2))</f>
        <v>0.7</v>
      </c>
      <c r="AK114" s="54">
        <f>AH114*AI114*AJ114</f>
        <v>0.59050286985539469</v>
      </c>
      <c r="AL114" s="75">
        <f t="shared" ref="AL114:AL117" si="86">AK114/$AK$112</f>
        <v>0.38668055752373859</v>
      </c>
      <c r="AM114" s="68">
        <f>ROUND(I114/$I$112*$AM$1*AL114,-2)</f>
        <v>200</v>
      </c>
      <c r="AN114" s="41">
        <f>AM114/I114</f>
        <v>1.1123470522803115E-2</v>
      </c>
      <c r="AP114" s="60"/>
    </row>
    <row r="115" spans="1:42">
      <c r="A115" t="s">
        <v>304</v>
      </c>
      <c r="B115" t="s">
        <v>306</v>
      </c>
      <c r="C115" s="66"/>
      <c r="F115" s="1"/>
      <c r="G115">
        <v>0.9</v>
      </c>
      <c r="H115" s="66">
        <f t="shared" si="62"/>
        <v>11556.666666666666</v>
      </c>
      <c r="I115" s="66">
        <v>10401</v>
      </c>
      <c r="J115" s="66">
        <v>2455</v>
      </c>
      <c r="K115" s="66">
        <v>2596</v>
      </c>
      <c r="L115" s="66">
        <v>6404</v>
      </c>
      <c r="M115" s="1">
        <f t="shared" si="64"/>
        <v>0.61571002788193441</v>
      </c>
      <c r="N115" s="66">
        <v>807</v>
      </c>
      <c r="O115" s="1">
        <v>0.125</v>
      </c>
      <c r="P115" s="66">
        <v>3002</v>
      </c>
      <c r="Q115" s="1">
        <v>0.28899999999999998</v>
      </c>
      <c r="R115" s="62">
        <v>16828</v>
      </c>
      <c r="S115" s="66"/>
      <c r="T115" s="66"/>
      <c r="U115" s="66">
        <v>1354</v>
      </c>
      <c r="V115" s="39"/>
      <c r="W115" s="66">
        <v>1286</v>
      </c>
      <c r="X115" s="66"/>
      <c r="Y115" s="79">
        <f>Y43</f>
        <v>161.75</v>
      </c>
      <c r="Z115" s="80"/>
      <c r="AA115" s="79">
        <f>AA43</f>
        <v>9999</v>
      </c>
      <c r="AB115" s="79"/>
      <c r="AC115" s="80"/>
      <c r="AD115" s="81">
        <f>AD43</f>
        <v>1354.6</v>
      </c>
      <c r="AG115" t="s">
        <v>271</v>
      </c>
      <c r="AH115" s="42">
        <f t="shared" si="84"/>
        <v>0.86530141332564181</v>
      </c>
      <c r="AI115" s="44">
        <f t="shared" si="85"/>
        <v>0.50552100000000011</v>
      </c>
      <c r="AJ115" s="42">
        <f>(IF(AA115&lt;1500,0.2,0.1)+IF(Y115&lt;350,0.2,0.1)+IF(AD115&lt;500,0.2,0.1)+IF(AF115="x",0.2,0.1)+IF(AG115="",0.1,0.2))</f>
        <v>0.7</v>
      </c>
      <c r="AK115" s="54">
        <f>AH115*AI115*AJ115</f>
        <v>0.3061996250360543</v>
      </c>
      <c r="AL115" s="75">
        <f t="shared" si="86"/>
        <v>0.20050951107400364</v>
      </c>
      <c r="AM115" s="68">
        <f>ROUND(I115/$I$112*$AM$1*AL115,-2)</f>
        <v>100</v>
      </c>
      <c r="AN115" s="41">
        <f>AM115/I115</f>
        <v>9.6144601480626871E-3</v>
      </c>
      <c r="AP115" s="60"/>
    </row>
    <row r="116" spans="1:42">
      <c r="A116" t="s">
        <v>304</v>
      </c>
      <c r="B116" t="s">
        <v>10</v>
      </c>
      <c r="C116" s="66"/>
      <c r="F116" s="1"/>
      <c r="G116">
        <v>0.7</v>
      </c>
      <c r="H116" s="66">
        <f t="shared" si="62"/>
        <v>18770</v>
      </c>
      <c r="I116" s="66">
        <v>13139</v>
      </c>
      <c r="J116" s="66">
        <v>2772</v>
      </c>
      <c r="K116" s="66">
        <v>2939</v>
      </c>
      <c r="L116" s="66">
        <v>6818</v>
      </c>
      <c r="M116" s="1">
        <f t="shared" si="64"/>
        <v>0.51891315929675008</v>
      </c>
      <c r="N116" s="66">
        <v>828</v>
      </c>
      <c r="O116" s="1">
        <v>9.6000000000000002E-2</v>
      </c>
      <c r="P116" s="66">
        <v>3348</v>
      </c>
      <c r="Q116" s="1">
        <v>0.255</v>
      </c>
      <c r="R116" s="62">
        <v>20319</v>
      </c>
      <c r="S116" s="66"/>
      <c r="T116" s="66"/>
      <c r="U116" s="66">
        <v>2804</v>
      </c>
      <c r="V116" s="39"/>
      <c r="W116" s="66">
        <v>336</v>
      </c>
      <c r="X116" s="66"/>
      <c r="Y116" s="79">
        <f>Y95</f>
        <v>438.05882352941177</v>
      </c>
      <c r="Z116" s="80"/>
      <c r="AA116" s="79">
        <f>AA95</f>
        <v>1145.6923076923076</v>
      </c>
      <c r="AB116" s="79"/>
      <c r="AC116" s="80"/>
      <c r="AD116" s="81">
        <f>AD95</f>
        <v>564.70512820512818</v>
      </c>
      <c r="AH116" s="42">
        <f t="shared" si="84"/>
        <v>0.53276505061267987</v>
      </c>
      <c r="AI116" s="44">
        <f t="shared" si="85"/>
        <v>0.55502499999999999</v>
      </c>
      <c r="AJ116" s="42">
        <f>(IF(AA116&lt;1500,0.2,0.1)+IF(Y116&lt;350,0.2,0.1)+IF(AD116&lt;500,0.2,0.1)+IF(AF116="x",0.2,0.1)+IF(AG116="",0.1,0.2))</f>
        <v>0.6</v>
      </c>
      <c r="AK116" s="54">
        <f>AH116*AI116*AJ116</f>
        <v>0.17741875332978158</v>
      </c>
      <c r="AL116" s="75">
        <f t="shared" si="86"/>
        <v>0.11617959192903971</v>
      </c>
      <c r="AM116" s="68">
        <f>ROUND(I116/$I$112*$AM$1*AL116,-2)</f>
        <v>0</v>
      </c>
      <c r="AN116" s="41">
        <f>AM116/I116</f>
        <v>0</v>
      </c>
      <c r="AP116" s="60"/>
    </row>
    <row r="117" spans="1:42">
      <c r="A117" t="s">
        <v>304</v>
      </c>
      <c r="B117" t="s">
        <v>307</v>
      </c>
      <c r="C117" s="66"/>
      <c r="F117" s="1"/>
      <c r="G117">
        <v>1.5</v>
      </c>
      <c r="H117" s="66">
        <f t="shared" si="62"/>
        <v>8668.6666666666661</v>
      </c>
      <c r="I117" s="66">
        <v>13003</v>
      </c>
      <c r="J117" s="66">
        <v>2699</v>
      </c>
      <c r="K117" s="66">
        <v>2029</v>
      </c>
      <c r="L117" s="66">
        <v>8268</v>
      </c>
      <c r="M117" s="1">
        <f t="shared" si="64"/>
        <v>0.63585326463123892</v>
      </c>
      <c r="N117" s="66">
        <v>848</v>
      </c>
      <c r="O117" s="1">
        <v>0.104</v>
      </c>
      <c r="P117" s="66">
        <v>3057</v>
      </c>
      <c r="Q117" s="1">
        <v>0.23499999999999999</v>
      </c>
      <c r="R117" s="62">
        <v>19201</v>
      </c>
      <c r="S117" s="66"/>
      <c r="T117" s="66"/>
      <c r="U117" s="66">
        <v>1302</v>
      </c>
      <c r="V117" s="39"/>
      <c r="W117" s="66">
        <v>360</v>
      </c>
      <c r="X117" s="66"/>
      <c r="Y117" s="79">
        <f>Y60</f>
        <v>276.75</v>
      </c>
      <c r="Z117" s="80"/>
      <c r="AA117" s="79">
        <f>AA60</f>
        <v>2214</v>
      </c>
      <c r="AB117" s="79"/>
      <c r="AC117" s="80"/>
      <c r="AD117" s="81">
        <f>AD60</f>
        <v>720.08333333333337</v>
      </c>
      <c r="AF117" t="s">
        <v>257</v>
      </c>
      <c r="AG117" t="s">
        <v>261</v>
      </c>
      <c r="AH117" s="42">
        <f t="shared" si="84"/>
        <v>1.1535799430900562</v>
      </c>
      <c r="AI117" s="44">
        <f t="shared" si="85"/>
        <v>0.585225</v>
      </c>
      <c r="AJ117" s="42">
        <f>(IF(AA117&lt;1500,0.2,0.1)+IF(Y117&lt;350,0.2,0.1)+IF(AD117&lt;500,0.2,0.1)+IF(AF117="x",0.2,0.1)+IF(AG117="",0.1,0.2))</f>
        <v>0.8</v>
      </c>
      <c r="AK117" s="54">
        <f>AH117*AI117*AJ117</f>
        <v>0.54008305775590248</v>
      </c>
      <c r="AL117" s="75">
        <f t="shared" si="86"/>
        <v>0.35366401848871554</v>
      </c>
      <c r="AM117" s="68">
        <f>ROUND(I117/$I$112*$AM$1*AL117,-2)</f>
        <v>100</v>
      </c>
      <c r="AN117" s="41">
        <f>AM117/I117</f>
        <v>7.690532953933708E-3</v>
      </c>
      <c r="AP117" s="60"/>
    </row>
  </sheetData>
  <sortState ref="A4:AQ102">
    <sortCondition ref="A88"/>
  </sortState>
  <conditionalFormatting sqref="AE4:AE102">
    <cfRule type="colorScale" priority="1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4:H102">
    <cfRule type="colorScale" priority="17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4:F102">
    <cfRule type="colorScale" priority="17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V4:V102">
    <cfRule type="colorScale" priority="17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4:AD102">
    <cfRule type="colorScale" priority="17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4:M102">
    <cfRule type="colorScale" priority="1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4:O102">
    <cfRule type="colorScale" priority="16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Q4:Q102">
    <cfRule type="colorScale" priority="1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4:AK102">
    <cfRule type="colorScale" priority="16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N4:AN102">
    <cfRule type="colorScale" priority="1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N4:AO102 AF4:AG102 AK4:AK102">
    <cfRule type="colorScale" priority="20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Y4:Y102">
    <cfRule type="colorScale" priority="1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04:F110">
    <cfRule type="colorScale" priority="15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04:H110">
    <cfRule type="colorScale" priority="1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12">
    <cfRule type="colorScale" priority="1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12">
    <cfRule type="colorScale" priority="15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104:O110">
    <cfRule type="colorScale" priority="15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104:M110">
    <cfRule type="colorScale" priority="1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112">
    <cfRule type="colorScale" priority="15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112">
    <cfRule type="colorScale" priority="14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104:AD110">
    <cfRule type="colorScale" priority="14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112">
    <cfRule type="colorScale" priority="14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Y104:Y110">
    <cfRule type="colorScale" priority="1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Y112">
    <cfRule type="colorScale" priority="1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V104:V110">
    <cfRule type="colorScale" priority="1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V112">
    <cfRule type="colorScale" priority="1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Q104:Q110">
    <cfRule type="colorScale" priority="14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Q112">
    <cfRule type="colorScale" priority="1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N104:AN110">
    <cfRule type="colorScale" priority="1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N112">
    <cfRule type="colorScale" priority="1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P104:AP110">
    <cfRule type="colorScale" priority="13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111">
    <cfRule type="colorScale" priority="1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111 AL103">
    <cfRule type="colorScale" priority="1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104:AK110">
    <cfRule type="colorScale" priority="1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112">
    <cfRule type="colorScale" priority="1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104:AK112">
    <cfRule type="colorScale" priority="1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4:AK112">
    <cfRule type="colorScale" priority="1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4:AL102">
    <cfRule type="colorScale" priority="1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N4:AN112">
    <cfRule type="colorScale" priority="10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O4:AO112">
    <cfRule type="colorScale" priority="10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104:AL110">
    <cfRule type="colorScale" priority="10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112">
    <cfRule type="colorScale" priority="10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4:AL112">
    <cfRule type="colorScale" priority="9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114:F117">
    <cfRule type="colorScale" priority="9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14:H117">
    <cfRule type="colorScale" priority="9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114:M117">
    <cfRule type="colorScale" priority="9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O114:O117">
    <cfRule type="colorScale" priority="9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114:AD117">
    <cfRule type="colorScale" priority="9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Y115:Y117">
    <cfRule type="colorScale" priority="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V114:V117">
    <cfRule type="colorScale" priority="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Q114:Q117">
    <cfRule type="colorScale" priority="8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N114:AN117">
    <cfRule type="colorScale" priority="8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114:AK117">
    <cfRule type="colorScale" priority="8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O114:AO117">
    <cfRule type="colorScale" priority="8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114:AL117">
    <cfRule type="colorScale" priority="8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Q114">
    <cfRule type="colorScale" priority="7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Q115">
    <cfRule type="colorScale" priority="7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Q116">
    <cfRule type="colorScale" priority="7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Q117">
    <cfRule type="colorScale" priority="7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114">
    <cfRule type="colorScale" priority="7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115">
    <cfRule type="colorScale" priority="7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116">
    <cfRule type="colorScale" priority="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117">
    <cfRule type="colorScale" priority="6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14">
    <cfRule type="colorScale" priority="6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15">
    <cfRule type="colorScale" priority="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16">
    <cfRule type="colorScale" priority="6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17">
    <cfRule type="colorScale" priority="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114:AK117">
    <cfRule type="colorScale" priority="6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114:AL117">
    <cfRule type="colorScale" priority="5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115">
    <cfRule type="colorScale" priority="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115">
    <cfRule type="colorScale" priority="5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116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116">
    <cfRule type="colorScale" priority="4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117">
    <cfRule type="colorScale" priority="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117">
    <cfRule type="colorScale" priority="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114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115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Y114">
    <cfRule type="colorScale" priority="2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Y114:Y117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116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D117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114:AK117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114:AK117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K114:AK117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114:AL117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L114:AL117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N114:AN117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N114:AN117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N114:AN117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4:AB102">
    <cfRule type="colorScale" priority="21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04:AA110">
    <cfRule type="colorScale" priority="2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12">
    <cfRule type="colorScale" priority="2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14:AB117">
    <cfRule type="colorScale" priority="24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14:AB114">
    <cfRule type="colorScale" priority="25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15:AB115">
    <cfRule type="colorScale" priority="25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16:AB116">
    <cfRule type="colorScale" priority="26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A117:AB117">
    <cfRule type="colorScale" priority="26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B57:AB10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scale="2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workbookViewId="0">
      <selection activeCell="B4" sqref="B4:L7"/>
    </sheetView>
  </sheetViews>
  <sheetFormatPr baseColWidth="10" defaultRowHeight="15"/>
  <cols>
    <col min="1" max="1" width="14.140625" bestFit="1" customWidth="1"/>
    <col min="2" max="2" width="20.42578125" bestFit="1" customWidth="1"/>
    <col min="3" max="3" width="13.7109375" bestFit="1" customWidth="1"/>
    <col min="4" max="4" width="13" customWidth="1"/>
    <col min="5" max="5" width="12.7109375" customWidth="1"/>
    <col min="6" max="6" width="12.7109375" customWidth="1" collapsed="1"/>
    <col min="7" max="7" width="12.7109375" customWidth="1"/>
    <col min="8" max="9" width="12.7109375" style="4" customWidth="1"/>
    <col min="10" max="12" width="12.7109375" customWidth="1"/>
  </cols>
  <sheetData>
    <row r="1" spans="1:12">
      <c r="A1" s="85"/>
      <c r="B1" s="85"/>
      <c r="C1" s="85"/>
      <c r="D1" s="85"/>
      <c r="E1" s="85"/>
      <c r="F1" s="85"/>
      <c r="G1" s="85"/>
      <c r="H1" s="85"/>
      <c r="I1" s="85" t="s">
        <v>303</v>
      </c>
      <c r="J1" s="52">
        <v>54000</v>
      </c>
      <c r="K1" s="85"/>
      <c r="L1" s="85"/>
    </row>
    <row r="2" spans="1:12">
      <c r="A2" s="85"/>
      <c r="B2" s="85"/>
      <c r="C2" s="85"/>
      <c r="D2" s="86"/>
      <c r="E2" s="85"/>
      <c r="F2" s="85"/>
      <c r="G2" s="85"/>
      <c r="H2" s="87"/>
      <c r="I2" s="87"/>
      <c r="J2" s="85"/>
      <c r="K2" s="85"/>
      <c r="L2" s="85"/>
    </row>
    <row r="3" spans="1:12" ht="57" customHeight="1">
      <c r="A3" s="87" t="s">
        <v>0</v>
      </c>
      <c r="B3" s="87" t="s">
        <v>296</v>
      </c>
      <c r="C3" s="88" t="s">
        <v>284</v>
      </c>
      <c r="D3" s="89" t="s">
        <v>113</v>
      </c>
      <c r="E3" s="90" t="s">
        <v>290</v>
      </c>
      <c r="F3" s="90" t="s">
        <v>289</v>
      </c>
      <c r="G3" s="90" t="s">
        <v>288</v>
      </c>
      <c r="H3" s="91" t="s">
        <v>297</v>
      </c>
      <c r="I3" s="91" t="s">
        <v>298</v>
      </c>
      <c r="J3" s="90" t="s">
        <v>300</v>
      </c>
      <c r="K3" s="90" t="s">
        <v>301</v>
      </c>
      <c r="L3" s="90" t="s">
        <v>302</v>
      </c>
    </row>
    <row r="4" spans="1:12">
      <c r="A4" s="109" t="s">
        <v>28</v>
      </c>
      <c r="B4" s="93" t="s">
        <v>40</v>
      </c>
      <c r="C4" s="109">
        <v>12</v>
      </c>
      <c r="D4" s="110">
        <v>28788</v>
      </c>
      <c r="E4" s="94">
        <v>0.97262748367375262</v>
      </c>
      <c r="F4" s="95">
        <v>0.7493299442442487</v>
      </c>
      <c r="G4" s="94">
        <v>1</v>
      </c>
      <c r="H4" s="96">
        <f t="shared" ref="H4:H35" si="0">E4*F4*G4</f>
        <v>0.72881889811167699</v>
      </c>
      <c r="I4" s="97">
        <f t="shared" ref="I4:I35" si="1">H4/$H$112</f>
        <v>0.47725440847505723</v>
      </c>
      <c r="J4" s="98">
        <f t="shared" ref="J4:J35" si="2">ROUND(D4/$D$112*$J$1*I4,-2)</f>
        <v>400</v>
      </c>
      <c r="K4" s="99">
        <f t="shared" ref="K4:K35" si="3">J4/D4</f>
        <v>1.3894678338196471E-2</v>
      </c>
      <c r="L4" s="98">
        <f t="shared" ref="L4:L35" si="4">J4-C4</f>
        <v>388</v>
      </c>
    </row>
    <row r="5" spans="1:12">
      <c r="A5" s="109" t="s">
        <v>28</v>
      </c>
      <c r="B5" s="93" t="s">
        <v>38</v>
      </c>
      <c r="C5" s="109">
        <v>307</v>
      </c>
      <c r="D5" s="110">
        <v>21766</v>
      </c>
      <c r="E5" s="94">
        <v>1.0107507121198203</v>
      </c>
      <c r="F5" s="95">
        <v>0.7628737546752592</v>
      </c>
      <c r="G5" s="94">
        <v>0.70000000000000007</v>
      </c>
      <c r="H5" s="96">
        <f t="shared" si="0"/>
        <v>0.53975263355687753</v>
      </c>
      <c r="I5" s="97">
        <f t="shared" si="1"/>
        <v>0.35344764593572592</v>
      </c>
      <c r="J5" s="98">
        <f t="shared" si="2"/>
        <v>200</v>
      </c>
      <c r="K5" s="99">
        <f t="shared" si="3"/>
        <v>9.1886428374529077E-3</v>
      </c>
      <c r="L5" s="98">
        <f t="shared" si="4"/>
        <v>-107</v>
      </c>
    </row>
    <row r="6" spans="1:12">
      <c r="A6" s="109" t="s">
        <v>28</v>
      </c>
      <c r="B6" s="93" t="s">
        <v>34</v>
      </c>
      <c r="C6" s="109">
        <v>2527</v>
      </c>
      <c r="D6" s="110">
        <v>27378</v>
      </c>
      <c r="E6" s="94">
        <v>3.7272101315669053</v>
      </c>
      <c r="F6" s="95">
        <v>0.82850023828275132</v>
      </c>
      <c r="G6" s="94">
        <v>0.89999999999999991</v>
      </c>
      <c r="H6" s="96">
        <f t="shared" si="0"/>
        <v>2.7791950339197591</v>
      </c>
      <c r="I6" s="97">
        <f t="shared" si="1"/>
        <v>1.8199076415097972</v>
      </c>
      <c r="J6" s="98">
        <f t="shared" si="2"/>
        <v>1500</v>
      </c>
      <c r="K6" s="99">
        <f t="shared" si="3"/>
        <v>5.4788516326977864E-2</v>
      </c>
      <c r="L6" s="98">
        <f t="shared" si="4"/>
        <v>-1027</v>
      </c>
    </row>
    <row r="7" spans="1:12">
      <c r="A7" s="109" t="s">
        <v>28</v>
      </c>
      <c r="B7" s="93" t="s">
        <v>30</v>
      </c>
      <c r="C7" s="109">
        <v>192</v>
      </c>
      <c r="D7" s="110">
        <v>13199</v>
      </c>
      <c r="E7" s="94">
        <v>3.7272101315669053</v>
      </c>
      <c r="F7" s="95">
        <v>0.9794985467294256</v>
      </c>
      <c r="G7" s="94">
        <v>0.9</v>
      </c>
      <c r="H7" s="96">
        <f t="shared" si="0"/>
        <v>3.2857172165024773</v>
      </c>
      <c r="I7" s="97">
        <f t="shared" si="1"/>
        <v>2.151594903262124</v>
      </c>
      <c r="J7" s="98">
        <f t="shared" si="2"/>
        <v>900</v>
      </c>
      <c r="K7" s="99">
        <f t="shared" si="3"/>
        <v>6.8186983862413814E-2</v>
      </c>
      <c r="L7" s="98">
        <f t="shared" si="4"/>
        <v>708</v>
      </c>
    </row>
    <row r="8" spans="1:12">
      <c r="A8" s="109" t="s">
        <v>28</v>
      </c>
      <c r="B8" s="93" t="s">
        <v>95</v>
      </c>
      <c r="C8" s="109">
        <v>0</v>
      </c>
      <c r="D8" s="110">
        <v>10904</v>
      </c>
      <c r="E8" s="94">
        <v>2.2010271460014663</v>
      </c>
      <c r="F8" s="95">
        <v>0.98301478312158297</v>
      </c>
      <c r="G8" s="94">
        <v>0.79999999999999993</v>
      </c>
      <c r="H8" s="96">
        <f t="shared" si="0"/>
        <v>1.7309137780570785</v>
      </c>
      <c r="I8" s="97">
        <f t="shared" si="1"/>
        <v>1.1334588515861677</v>
      </c>
      <c r="J8" s="98">
        <f t="shared" si="2"/>
        <v>400</v>
      </c>
      <c r="K8" s="99">
        <f t="shared" si="3"/>
        <v>3.6683785766691124E-2</v>
      </c>
      <c r="L8" s="98">
        <f t="shared" si="4"/>
        <v>400</v>
      </c>
    </row>
    <row r="9" spans="1:12">
      <c r="A9" s="109" t="s">
        <v>28</v>
      </c>
      <c r="B9" s="93" t="s">
        <v>31</v>
      </c>
      <c r="C9" s="109">
        <v>0</v>
      </c>
      <c r="D9" s="110">
        <v>11200</v>
      </c>
      <c r="E9" s="94">
        <v>2.410714285714286</v>
      </c>
      <c r="F9" s="95">
        <v>0.9001265625</v>
      </c>
      <c r="G9" s="94">
        <v>0.7</v>
      </c>
      <c r="H9" s="96">
        <f t="shared" si="0"/>
        <v>1.5189635742187502</v>
      </c>
      <c r="I9" s="97">
        <f t="shared" si="1"/>
        <v>0.99466693850444987</v>
      </c>
      <c r="J9" s="98">
        <f t="shared" si="2"/>
        <v>300</v>
      </c>
      <c r="K9" s="99">
        <f t="shared" si="3"/>
        <v>2.6785714285714284E-2</v>
      </c>
      <c r="L9" s="98">
        <f t="shared" si="4"/>
        <v>300</v>
      </c>
    </row>
    <row r="10" spans="1:12">
      <c r="A10" s="109" t="s">
        <v>28</v>
      </c>
      <c r="B10" s="93" t="s">
        <v>41</v>
      </c>
      <c r="C10" s="109">
        <v>267</v>
      </c>
      <c r="D10" s="110">
        <v>35278</v>
      </c>
      <c r="E10" s="94">
        <v>1.7858155224219059</v>
      </c>
      <c r="F10" s="95">
        <v>0.69901885317884938</v>
      </c>
      <c r="G10" s="94">
        <v>0.5</v>
      </c>
      <c r="H10" s="96">
        <f t="shared" si="0"/>
        <v>0.62415935923617416</v>
      </c>
      <c r="I10" s="97">
        <f t="shared" si="1"/>
        <v>0.40871992556480946</v>
      </c>
      <c r="J10" s="98">
        <f t="shared" si="2"/>
        <v>400</v>
      </c>
      <c r="K10" s="99">
        <f t="shared" si="3"/>
        <v>1.1338511253472419E-2</v>
      </c>
      <c r="L10" s="98">
        <f t="shared" si="4"/>
        <v>133</v>
      </c>
    </row>
    <row r="11" spans="1:12">
      <c r="A11" s="109" t="s">
        <v>28</v>
      </c>
      <c r="B11" s="93" t="s">
        <v>33</v>
      </c>
      <c r="C11" s="109">
        <v>0</v>
      </c>
      <c r="D11" s="110">
        <v>7238</v>
      </c>
      <c r="E11" s="94">
        <v>3.7272101315669053</v>
      </c>
      <c r="F11" s="95">
        <v>0.98787889986234434</v>
      </c>
      <c r="G11" s="94">
        <v>0.79999999999999993</v>
      </c>
      <c r="H11" s="96">
        <f t="shared" si="0"/>
        <v>2.9456257954624783</v>
      </c>
      <c r="I11" s="97">
        <f t="shared" si="1"/>
        <v>1.9288919376880678</v>
      </c>
      <c r="J11" s="98">
        <f t="shared" si="2"/>
        <v>400</v>
      </c>
      <c r="K11" s="99">
        <f t="shared" si="3"/>
        <v>5.5263885051119094E-2</v>
      </c>
      <c r="L11" s="98">
        <f t="shared" si="4"/>
        <v>400</v>
      </c>
    </row>
    <row r="12" spans="1:12">
      <c r="A12" s="109" t="s">
        <v>28</v>
      </c>
      <c r="B12" s="93" t="s">
        <v>32</v>
      </c>
      <c r="C12" s="109">
        <v>130</v>
      </c>
      <c r="D12" s="110">
        <v>25901</v>
      </c>
      <c r="E12" s="94">
        <v>2.7798154511408835</v>
      </c>
      <c r="F12" s="95">
        <v>0.74913599678929998</v>
      </c>
      <c r="G12" s="94">
        <v>0.90000000000000013</v>
      </c>
      <c r="H12" s="96">
        <f t="shared" si="0"/>
        <v>1.8742138369926513</v>
      </c>
      <c r="I12" s="97">
        <f t="shared" si="1"/>
        <v>1.2272964085415832</v>
      </c>
      <c r="J12" s="98">
        <f t="shared" si="2"/>
        <v>1000</v>
      </c>
      <c r="K12" s="99">
        <f t="shared" si="3"/>
        <v>3.8608547932512255E-2</v>
      </c>
      <c r="L12" s="98">
        <f t="shared" si="4"/>
        <v>870</v>
      </c>
    </row>
    <row r="13" spans="1:12">
      <c r="A13" s="109" t="s">
        <v>28</v>
      </c>
      <c r="B13" s="93" t="s">
        <v>36</v>
      </c>
      <c r="C13" s="109">
        <v>208</v>
      </c>
      <c r="D13" s="110">
        <v>13869</v>
      </c>
      <c r="E13" s="94">
        <v>3.7272101315669053</v>
      </c>
      <c r="F13" s="95">
        <v>0.96696571502071704</v>
      </c>
      <c r="G13" s="94">
        <v>0.9</v>
      </c>
      <c r="H13" s="96">
        <f t="shared" si="0"/>
        <v>3.2436759689127483</v>
      </c>
      <c r="I13" s="97">
        <f t="shared" si="1"/>
        <v>2.1240649218058594</v>
      </c>
      <c r="J13" s="98">
        <f t="shared" si="2"/>
        <v>900</v>
      </c>
      <c r="K13" s="99">
        <f t="shared" si="3"/>
        <v>6.4892926670992862E-2</v>
      </c>
      <c r="L13" s="98">
        <f t="shared" si="4"/>
        <v>692</v>
      </c>
    </row>
    <row r="14" spans="1:12">
      <c r="A14" s="109" t="s">
        <v>28</v>
      </c>
      <c r="B14" s="93" t="s">
        <v>37</v>
      </c>
      <c r="C14" s="109">
        <v>36</v>
      </c>
      <c r="D14" s="110">
        <v>34707</v>
      </c>
      <c r="E14" s="94">
        <v>0.80675368081366894</v>
      </c>
      <c r="F14" s="95">
        <v>0.86535505162697313</v>
      </c>
      <c r="G14" s="94">
        <v>0.9</v>
      </c>
      <c r="H14" s="96">
        <f t="shared" si="0"/>
        <v>0.6283155357996868</v>
      </c>
      <c r="I14" s="97">
        <f t="shared" si="1"/>
        <v>0.41144152566666792</v>
      </c>
      <c r="J14" s="98">
        <f t="shared" si="2"/>
        <v>400</v>
      </c>
      <c r="K14" s="99">
        <f t="shared" si="3"/>
        <v>1.1525052583052409E-2</v>
      </c>
      <c r="L14" s="98">
        <f t="shared" si="4"/>
        <v>364</v>
      </c>
    </row>
    <row r="15" spans="1:12">
      <c r="A15" s="109" t="s">
        <v>28</v>
      </c>
      <c r="B15" s="93" t="s">
        <v>29</v>
      </c>
      <c r="C15" s="109">
        <v>3700</v>
      </c>
      <c r="D15" s="110">
        <v>15058</v>
      </c>
      <c r="E15" s="94">
        <v>3.7272101315669053</v>
      </c>
      <c r="F15" s="95">
        <v>0.9357202444963284</v>
      </c>
      <c r="G15" s="94">
        <v>0.9</v>
      </c>
      <c r="H15" s="96">
        <f t="shared" si="0"/>
        <v>3.1388633780390793</v>
      </c>
      <c r="I15" s="97">
        <f t="shared" si="1"/>
        <v>2.0554302154504733</v>
      </c>
      <c r="J15" s="98">
        <f t="shared" si="2"/>
        <v>900</v>
      </c>
      <c r="K15" s="99">
        <f t="shared" si="3"/>
        <v>5.9768893611369368E-2</v>
      </c>
      <c r="L15" s="98">
        <f t="shared" si="4"/>
        <v>-2800</v>
      </c>
    </row>
    <row r="16" spans="1:12">
      <c r="A16" s="109" t="s">
        <v>28</v>
      </c>
      <c r="B16" s="93" t="s">
        <v>39</v>
      </c>
      <c r="C16" s="109">
        <v>0</v>
      </c>
      <c r="D16" s="110">
        <v>7776</v>
      </c>
      <c r="E16" s="94">
        <v>0.64300411522633738</v>
      </c>
      <c r="F16" s="95">
        <v>0.7730697075998324</v>
      </c>
      <c r="G16" s="94">
        <v>0.9</v>
      </c>
      <c r="H16" s="96">
        <f t="shared" si="0"/>
        <v>0.4473783030091622</v>
      </c>
      <c r="I16" s="97">
        <f t="shared" si="1"/>
        <v>0.29295791851777142</v>
      </c>
      <c r="J16" s="98">
        <f t="shared" si="2"/>
        <v>100</v>
      </c>
      <c r="K16" s="99">
        <f t="shared" si="3"/>
        <v>1.2860082304526749E-2</v>
      </c>
      <c r="L16" s="98">
        <f t="shared" si="4"/>
        <v>100</v>
      </c>
    </row>
    <row r="17" spans="1:12">
      <c r="A17" s="109" t="s">
        <v>28</v>
      </c>
      <c r="B17" s="93" t="s">
        <v>96</v>
      </c>
      <c r="C17" s="109">
        <v>744</v>
      </c>
      <c r="D17" s="110">
        <v>9067</v>
      </c>
      <c r="E17" s="94">
        <v>3.7272101315669053</v>
      </c>
      <c r="F17" s="95">
        <v>0.8875481083685075</v>
      </c>
      <c r="G17" s="94">
        <v>0.6</v>
      </c>
      <c r="H17" s="96">
        <f t="shared" si="0"/>
        <v>1.9848469810584854</v>
      </c>
      <c r="I17" s="97">
        <f t="shared" si="1"/>
        <v>1.2997426031527235</v>
      </c>
      <c r="J17" s="98">
        <f t="shared" si="2"/>
        <v>400</v>
      </c>
      <c r="K17" s="99">
        <f t="shared" si="3"/>
        <v>4.411602514613433E-2</v>
      </c>
      <c r="L17" s="98">
        <f t="shared" si="4"/>
        <v>-344</v>
      </c>
    </row>
    <row r="18" spans="1:12">
      <c r="A18" s="109" t="s">
        <v>64</v>
      </c>
      <c r="B18" s="100" t="s">
        <v>99</v>
      </c>
      <c r="C18" s="109">
        <v>0</v>
      </c>
      <c r="D18" s="110">
        <v>1353</v>
      </c>
      <c r="E18" s="94">
        <v>3.7272101315669053</v>
      </c>
      <c r="F18" s="95">
        <v>0.96048691992664748</v>
      </c>
      <c r="G18" s="94">
        <v>0.70000000000000007</v>
      </c>
      <c r="H18" s="96">
        <f t="shared" si="0"/>
        <v>2.5059556054316641</v>
      </c>
      <c r="I18" s="97">
        <f t="shared" si="1"/>
        <v>1.6409815431978314</v>
      </c>
      <c r="J18" s="98">
        <f t="shared" si="2"/>
        <v>100</v>
      </c>
      <c r="K18" s="99">
        <f t="shared" si="3"/>
        <v>7.3909830007390986E-2</v>
      </c>
      <c r="L18" s="98">
        <f t="shared" si="4"/>
        <v>100</v>
      </c>
    </row>
    <row r="19" spans="1:12">
      <c r="A19" s="109" t="s">
        <v>64</v>
      </c>
      <c r="B19" s="100" t="s">
        <v>75</v>
      </c>
      <c r="C19" s="109">
        <v>0</v>
      </c>
      <c r="D19" s="110">
        <v>2227</v>
      </c>
      <c r="E19" s="94">
        <v>3.7272101315669053</v>
      </c>
      <c r="F19" s="95">
        <v>0.93725351742070662</v>
      </c>
      <c r="G19" s="94">
        <v>0.6</v>
      </c>
      <c r="H19" s="96">
        <f t="shared" si="0"/>
        <v>2.0960044835863059</v>
      </c>
      <c r="I19" s="97">
        <f t="shared" si="1"/>
        <v>1.3725321648036766</v>
      </c>
      <c r="J19" s="98">
        <f t="shared" si="2"/>
        <v>100</v>
      </c>
      <c r="K19" s="99">
        <f t="shared" si="3"/>
        <v>4.4903457566232603E-2</v>
      </c>
      <c r="L19" s="98">
        <f t="shared" si="4"/>
        <v>100</v>
      </c>
    </row>
    <row r="20" spans="1:12">
      <c r="A20" s="109" t="s">
        <v>64</v>
      </c>
      <c r="B20" s="100" t="s">
        <v>64</v>
      </c>
      <c r="C20" s="109">
        <v>1626</v>
      </c>
      <c r="D20" s="110">
        <v>33295</v>
      </c>
      <c r="E20" s="94">
        <v>3.4239375281573818</v>
      </c>
      <c r="F20" s="95">
        <v>0.82774746206673488</v>
      </c>
      <c r="G20" s="94">
        <v>1</v>
      </c>
      <c r="H20" s="96">
        <f t="shared" si="0"/>
        <v>2.8341555992073224</v>
      </c>
      <c r="I20" s="97">
        <f t="shared" si="1"/>
        <v>1.8558976139758399</v>
      </c>
      <c r="J20" s="98">
        <f t="shared" si="2"/>
        <v>1900</v>
      </c>
      <c r="K20" s="99">
        <f t="shared" si="3"/>
        <v>5.7065625469289685E-2</v>
      </c>
      <c r="L20" s="98">
        <f t="shared" si="4"/>
        <v>274</v>
      </c>
    </row>
    <row r="21" spans="1:12">
      <c r="A21" s="109" t="s">
        <v>64</v>
      </c>
      <c r="B21" s="100" t="s">
        <v>68</v>
      </c>
      <c r="C21" s="109">
        <v>3340</v>
      </c>
      <c r="D21" s="110">
        <v>1294</v>
      </c>
      <c r="E21" s="94">
        <v>3.7272101315669053</v>
      </c>
      <c r="F21" s="95">
        <v>0.91531954640249025</v>
      </c>
      <c r="G21" s="94">
        <v>0.79999999999999993</v>
      </c>
      <c r="H21" s="96">
        <f t="shared" si="0"/>
        <v>2.7292706295780684</v>
      </c>
      <c r="I21" s="97">
        <f t="shared" si="1"/>
        <v>1.7872155116483235</v>
      </c>
      <c r="J21" s="98">
        <f t="shared" si="2"/>
        <v>100</v>
      </c>
      <c r="K21" s="99">
        <f t="shared" si="3"/>
        <v>7.7279752704791344E-2</v>
      </c>
      <c r="L21" s="98">
        <f t="shared" si="4"/>
        <v>-3240</v>
      </c>
    </row>
    <row r="22" spans="1:12">
      <c r="A22" s="109" t="s">
        <v>64</v>
      </c>
      <c r="B22" s="100" t="s">
        <v>74</v>
      </c>
      <c r="C22" s="109">
        <v>580</v>
      </c>
      <c r="D22" s="110">
        <v>3920</v>
      </c>
      <c r="E22" s="94">
        <v>3.7272101315669053</v>
      </c>
      <c r="F22" s="95">
        <v>0.87126984850062461</v>
      </c>
      <c r="G22" s="94">
        <v>0.6</v>
      </c>
      <c r="H22" s="96">
        <f t="shared" si="0"/>
        <v>1.9484434839961744</v>
      </c>
      <c r="I22" s="97">
        <f t="shared" si="1"/>
        <v>1.2759044047993178</v>
      </c>
      <c r="J22" s="98">
        <f t="shared" si="2"/>
        <v>200</v>
      </c>
      <c r="K22" s="99">
        <f t="shared" si="3"/>
        <v>5.1020408163265307E-2</v>
      </c>
      <c r="L22" s="98">
        <f t="shared" si="4"/>
        <v>-380</v>
      </c>
    </row>
    <row r="23" spans="1:12">
      <c r="A23" s="109" t="s">
        <v>64</v>
      </c>
      <c r="B23" s="100" t="s">
        <v>72</v>
      </c>
      <c r="C23" s="109">
        <v>260</v>
      </c>
      <c r="D23" s="110">
        <v>9341</v>
      </c>
      <c r="E23" s="94">
        <v>3.7272101315669053</v>
      </c>
      <c r="F23" s="95">
        <v>0.9551238064754668</v>
      </c>
      <c r="G23" s="94">
        <v>0.7</v>
      </c>
      <c r="H23" s="96">
        <f t="shared" si="0"/>
        <v>2.4919629898772757</v>
      </c>
      <c r="I23" s="97">
        <f t="shared" si="1"/>
        <v>1.6318187217112716</v>
      </c>
      <c r="J23" s="98">
        <f t="shared" si="2"/>
        <v>500</v>
      </c>
      <c r="K23" s="99">
        <f t="shared" si="3"/>
        <v>5.3527459586768009E-2</v>
      </c>
      <c r="L23" s="98">
        <f t="shared" si="4"/>
        <v>240</v>
      </c>
    </row>
    <row r="24" spans="1:12">
      <c r="A24" s="109" t="s">
        <v>64</v>
      </c>
      <c r="B24" s="100" t="s">
        <v>69</v>
      </c>
      <c r="C24" s="109">
        <v>0</v>
      </c>
      <c r="D24" s="110">
        <v>39074</v>
      </c>
      <c r="E24" s="94">
        <v>3.3526129907355275</v>
      </c>
      <c r="F24" s="95">
        <v>0.79790239779513228</v>
      </c>
      <c r="G24" s="94">
        <v>0.5</v>
      </c>
      <c r="H24" s="96">
        <f t="shared" si="0"/>
        <v>1.3375289720934935</v>
      </c>
      <c r="I24" s="97">
        <f t="shared" si="1"/>
        <v>0.87585763767738967</v>
      </c>
      <c r="J24" s="98">
        <f t="shared" si="2"/>
        <v>1000</v>
      </c>
      <c r="K24" s="99">
        <f t="shared" si="3"/>
        <v>2.5592465578133796E-2</v>
      </c>
      <c r="L24" s="98">
        <f t="shared" si="4"/>
        <v>1000</v>
      </c>
    </row>
    <row r="25" spans="1:12">
      <c r="A25" s="109" t="s">
        <v>64</v>
      </c>
      <c r="B25" s="100" t="s">
        <v>67</v>
      </c>
      <c r="C25" s="109">
        <v>100</v>
      </c>
      <c r="D25" s="110">
        <v>1243</v>
      </c>
      <c r="E25" s="94">
        <v>3.7272101315669053</v>
      </c>
      <c r="F25" s="95">
        <v>0.87542142676381141</v>
      </c>
      <c r="G25" s="94">
        <v>0.6</v>
      </c>
      <c r="H25" s="96">
        <f t="shared" si="0"/>
        <v>1.9577277667348998</v>
      </c>
      <c r="I25" s="97">
        <f t="shared" si="1"/>
        <v>1.2819840562436833</v>
      </c>
      <c r="J25" s="98">
        <f t="shared" si="2"/>
        <v>0</v>
      </c>
      <c r="K25" s="99">
        <f t="shared" si="3"/>
        <v>0</v>
      </c>
      <c r="L25" s="98">
        <f t="shared" si="4"/>
        <v>-100</v>
      </c>
    </row>
    <row r="26" spans="1:12">
      <c r="A26" s="109" t="s">
        <v>64</v>
      </c>
      <c r="B26" s="100" t="s">
        <v>100</v>
      </c>
      <c r="C26" s="109">
        <v>287</v>
      </c>
      <c r="D26" s="110">
        <v>23841</v>
      </c>
      <c r="E26" s="94">
        <v>2.3069502118199745</v>
      </c>
      <c r="F26" s="95">
        <v>0.65989641598173632</v>
      </c>
      <c r="G26" s="94">
        <v>0.6</v>
      </c>
      <c r="H26" s="96">
        <f t="shared" si="0"/>
        <v>0.91340890597698521</v>
      </c>
      <c r="I26" s="97">
        <f t="shared" si="1"/>
        <v>0.5981299719962776</v>
      </c>
      <c r="J26" s="98">
        <f t="shared" si="2"/>
        <v>400</v>
      </c>
      <c r="K26" s="99">
        <f t="shared" si="3"/>
        <v>1.6777819722327083E-2</v>
      </c>
      <c r="L26" s="98">
        <f t="shared" si="4"/>
        <v>113</v>
      </c>
    </row>
    <row r="27" spans="1:12">
      <c r="A27" s="109" t="s">
        <v>64</v>
      </c>
      <c r="B27" s="100" t="s">
        <v>73</v>
      </c>
      <c r="C27" s="109">
        <v>0</v>
      </c>
      <c r="D27" s="110">
        <v>3651</v>
      </c>
      <c r="E27" s="94">
        <v>3.7272101315669053</v>
      </c>
      <c r="F27" s="95">
        <v>0.95237498294235612</v>
      </c>
      <c r="G27" s="94">
        <v>0.6</v>
      </c>
      <c r="H27" s="96">
        <f t="shared" si="0"/>
        <v>2.1298210112841649</v>
      </c>
      <c r="I27" s="97">
        <f t="shared" si="1"/>
        <v>1.3946763311595949</v>
      </c>
      <c r="J27" s="98">
        <f t="shared" si="2"/>
        <v>200</v>
      </c>
      <c r="K27" s="99">
        <f t="shared" si="3"/>
        <v>5.4779512462339086E-2</v>
      </c>
      <c r="L27" s="98">
        <f t="shared" si="4"/>
        <v>200</v>
      </c>
    </row>
    <row r="28" spans="1:12">
      <c r="A28" s="109" t="s">
        <v>64</v>
      </c>
      <c r="B28" s="100" t="s">
        <v>70</v>
      </c>
      <c r="C28" s="109">
        <v>0</v>
      </c>
      <c r="D28" s="110">
        <v>2512</v>
      </c>
      <c r="E28" s="94">
        <v>3.7272101315669053</v>
      </c>
      <c r="F28" s="95">
        <v>0.95046975156192937</v>
      </c>
      <c r="G28" s="94">
        <v>0.6</v>
      </c>
      <c r="H28" s="96">
        <f t="shared" si="0"/>
        <v>2.1255602926617012</v>
      </c>
      <c r="I28" s="97">
        <f t="shared" si="1"/>
        <v>1.3918862735045161</v>
      </c>
      <c r="J28" s="98">
        <f t="shared" si="2"/>
        <v>100</v>
      </c>
      <c r="K28" s="99">
        <f t="shared" si="3"/>
        <v>3.9808917197452227E-2</v>
      </c>
      <c r="L28" s="98">
        <f t="shared" si="4"/>
        <v>100</v>
      </c>
    </row>
    <row r="29" spans="1:12">
      <c r="A29" s="109" t="s">
        <v>64</v>
      </c>
      <c r="B29" s="100" t="s">
        <v>71</v>
      </c>
      <c r="C29" s="109">
        <v>0</v>
      </c>
      <c r="D29" s="110">
        <v>502</v>
      </c>
      <c r="E29" s="94">
        <v>3.7272101315669053</v>
      </c>
      <c r="F29" s="95">
        <v>0.9762384724051999</v>
      </c>
      <c r="G29" s="94">
        <v>0.5</v>
      </c>
      <c r="H29" s="96">
        <f t="shared" si="0"/>
        <v>1.81932296258703</v>
      </c>
      <c r="I29" s="97">
        <f t="shared" si="1"/>
        <v>1.1913520719402573</v>
      </c>
      <c r="J29" s="98">
        <f t="shared" si="2"/>
        <v>0</v>
      </c>
      <c r="K29" s="99">
        <f t="shared" si="3"/>
        <v>0</v>
      </c>
      <c r="L29" s="98">
        <f t="shared" si="4"/>
        <v>0</v>
      </c>
    </row>
    <row r="30" spans="1:12">
      <c r="A30" s="109" t="s">
        <v>64</v>
      </c>
      <c r="B30" s="100" t="s">
        <v>65</v>
      </c>
      <c r="C30" s="109">
        <v>0</v>
      </c>
      <c r="D30" s="110">
        <v>488</v>
      </c>
      <c r="E30" s="94">
        <v>3.7272101315669053</v>
      </c>
      <c r="F30" s="95">
        <v>0.94344598226283261</v>
      </c>
      <c r="G30" s="94">
        <v>0.5</v>
      </c>
      <c r="H30" s="96">
        <f t="shared" si="0"/>
        <v>1.7582107118380603</v>
      </c>
      <c r="I30" s="97">
        <f t="shared" si="1"/>
        <v>1.1513337749979766</v>
      </c>
      <c r="J30" s="98">
        <f t="shared" si="2"/>
        <v>0</v>
      </c>
      <c r="K30" s="99">
        <f t="shared" si="3"/>
        <v>0</v>
      </c>
      <c r="L30" s="98">
        <f t="shared" si="4"/>
        <v>0</v>
      </c>
    </row>
    <row r="31" spans="1:12">
      <c r="A31" s="109" t="s">
        <v>64</v>
      </c>
      <c r="B31" s="100" t="s">
        <v>66</v>
      </c>
      <c r="C31" s="109">
        <v>0</v>
      </c>
      <c r="D31" s="110">
        <v>547</v>
      </c>
      <c r="E31" s="94">
        <v>3.7272101315669053</v>
      </c>
      <c r="F31" s="95">
        <v>0.98906115791971505</v>
      </c>
      <c r="G31" s="94">
        <v>0.5</v>
      </c>
      <c r="H31" s="96">
        <f t="shared" si="0"/>
        <v>1.8432193842688285</v>
      </c>
      <c r="I31" s="97">
        <f t="shared" si="1"/>
        <v>1.2070002290118784</v>
      </c>
      <c r="J31" s="98">
        <f t="shared" si="2"/>
        <v>0</v>
      </c>
      <c r="K31" s="99">
        <f t="shared" si="3"/>
        <v>0</v>
      </c>
      <c r="L31" s="98">
        <f t="shared" si="4"/>
        <v>0</v>
      </c>
    </row>
    <row r="32" spans="1:12">
      <c r="A32" s="109" t="s">
        <v>42</v>
      </c>
      <c r="B32" s="101" t="s">
        <v>45</v>
      </c>
      <c r="C32" s="109">
        <v>3654</v>
      </c>
      <c r="D32" s="110">
        <v>31575</v>
      </c>
      <c r="E32" s="94">
        <v>2.7553444180522559</v>
      </c>
      <c r="F32" s="95">
        <v>0.79329839433940852</v>
      </c>
      <c r="G32" s="94">
        <v>0.70000000000000007</v>
      </c>
      <c r="H32" s="96">
        <f t="shared" si="0"/>
        <v>1.5300672118850349</v>
      </c>
      <c r="I32" s="97">
        <f t="shared" si="1"/>
        <v>1.0019379629524632</v>
      </c>
      <c r="J32" s="98">
        <f t="shared" si="2"/>
        <v>1000</v>
      </c>
      <c r="K32" s="99">
        <f t="shared" si="3"/>
        <v>3.167062549485352E-2</v>
      </c>
      <c r="L32" s="98">
        <f t="shared" si="4"/>
        <v>-2654</v>
      </c>
    </row>
    <row r="33" spans="1:12">
      <c r="A33" s="109" t="s">
        <v>42</v>
      </c>
      <c r="B33" s="101" t="s">
        <v>42</v>
      </c>
      <c r="C33" s="109">
        <v>0</v>
      </c>
      <c r="D33" s="110">
        <v>56359</v>
      </c>
      <c r="E33" s="94">
        <v>0.58553203569971091</v>
      </c>
      <c r="F33" s="95">
        <v>0.89976967402155106</v>
      </c>
      <c r="G33" s="94">
        <v>0.9</v>
      </c>
      <c r="H33" s="96">
        <f t="shared" si="0"/>
        <v>0.47415957200163367</v>
      </c>
      <c r="I33" s="97">
        <f t="shared" si="1"/>
        <v>0.31049516779098507</v>
      </c>
      <c r="J33" s="98">
        <f t="shared" si="2"/>
        <v>500</v>
      </c>
      <c r="K33" s="99">
        <f t="shared" si="3"/>
        <v>8.8716975106016786E-3</v>
      </c>
      <c r="L33" s="98">
        <f t="shared" si="4"/>
        <v>500</v>
      </c>
    </row>
    <row r="34" spans="1:12">
      <c r="A34" s="109" t="s">
        <v>42</v>
      </c>
      <c r="B34" s="101" t="s">
        <v>49</v>
      </c>
      <c r="C34" s="109">
        <v>190</v>
      </c>
      <c r="D34" s="110">
        <v>17151</v>
      </c>
      <c r="E34" s="94">
        <v>1.2244184012594017</v>
      </c>
      <c r="F34" s="95">
        <v>0.94028137394654354</v>
      </c>
      <c r="G34" s="94">
        <v>0.7</v>
      </c>
      <c r="H34" s="96">
        <f t="shared" si="0"/>
        <v>0.80590847163513435</v>
      </c>
      <c r="I34" s="97">
        <f t="shared" si="1"/>
        <v>0.52773517798701153</v>
      </c>
      <c r="J34" s="98">
        <f t="shared" si="2"/>
        <v>300</v>
      </c>
      <c r="K34" s="99">
        <f t="shared" si="3"/>
        <v>1.7491691446562884E-2</v>
      </c>
      <c r="L34" s="98">
        <f t="shared" si="4"/>
        <v>110</v>
      </c>
    </row>
    <row r="35" spans="1:12">
      <c r="A35" s="109" t="s">
        <v>42</v>
      </c>
      <c r="B35" s="101" t="s">
        <v>48</v>
      </c>
      <c r="C35" s="109">
        <v>0</v>
      </c>
      <c r="D35" s="110">
        <v>13120</v>
      </c>
      <c r="E35" s="94">
        <v>0.53353658536585347</v>
      </c>
      <c r="F35" s="95">
        <v>0.93199009611094574</v>
      </c>
      <c r="G35" s="94">
        <v>0.8</v>
      </c>
      <c r="H35" s="96">
        <f t="shared" si="0"/>
        <v>0.39780065077906213</v>
      </c>
      <c r="I35" s="97">
        <f t="shared" si="1"/>
        <v>0.260492853259498</v>
      </c>
      <c r="J35" s="98">
        <f t="shared" si="2"/>
        <v>100</v>
      </c>
      <c r="K35" s="99">
        <f t="shared" si="3"/>
        <v>7.621951219512195E-3</v>
      </c>
      <c r="L35" s="98">
        <f t="shared" si="4"/>
        <v>100</v>
      </c>
    </row>
    <row r="36" spans="1:12">
      <c r="A36" s="109" t="s">
        <v>42</v>
      </c>
      <c r="B36" s="101" t="s">
        <v>47</v>
      </c>
      <c r="C36" s="109">
        <v>905</v>
      </c>
      <c r="D36" s="110">
        <v>28053</v>
      </c>
      <c r="E36" s="94">
        <v>1.7466937582433255</v>
      </c>
      <c r="F36" s="95">
        <v>0.86886348665062108</v>
      </c>
      <c r="G36" s="94">
        <v>0.8</v>
      </c>
      <c r="H36" s="96">
        <f t="shared" ref="H36:H67" si="5">E36*F36*G36</f>
        <v>1.2141107431185383</v>
      </c>
      <c r="I36" s="97">
        <f t="shared" ref="I36:I67" si="6">H36/$H$112</f>
        <v>0.79503935206886278</v>
      </c>
      <c r="J36" s="98">
        <f t="shared" ref="J36:J67" si="7">ROUND(D36/$D$112*$J$1*I36,-2)</f>
        <v>700</v>
      </c>
      <c r="K36" s="99">
        <f t="shared" ref="K36:K67" si="8">J36/D36</f>
        <v>2.4952767974904644E-2</v>
      </c>
      <c r="L36" s="98">
        <f t="shared" ref="L36:L67" si="9">J36-C36</f>
        <v>-205</v>
      </c>
    </row>
    <row r="37" spans="1:12">
      <c r="A37" s="109" t="s">
        <v>42</v>
      </c>
      <c r="B37" s="101" t="s">
        <v>44</v>
      </c>
      <c r="C37" s="109">
        <v>92</v>
      </c>
      <c r="D37" s="110">
        <v>40171</v>
      </c>
      <c r="E37" s="94">
        <v>3.0868039132707681</v>
      </c>
      <c r="F37" s="95">
        <v>0.92959147960905797</v>
      </c>
      <c r="G37" s="94">
        <v>1</v>
      </c>
      <c r="H37" s="96">
        <f t="shared" si="5"/>
        <v>2.8694666170004037</v>
      </c>
      <c r="I37" s="97">
        <f t="shared" si="6"/>
        <v>1.8790204212372221</v>
      </c>
      <c r="J37" s="98">
        <f t="shared" si="7"/>
        <v>2300</v>
      </c>
      <c r="K37" s="99">
        <f t="shared" si="8"/>
        <v>5.7255233875183588E-2</v>
      </c>
      <c r="L37" s="98">
        <f t="shared" si="9"/>
        <v>2208</v>
      </c>
    </row>
    <row r="38" spans="1:12">
      <c r="A38" s="109" t="s">
        <v>42</v>
      </c>
      <c r="B38" s="101" t="s">
        <v>50</v>
      </c>
      <c r="C38" s="109">
        <v>0</v>
      </c>
      <c r="D38" s="110">
        <v>16200</v>
      </c>
      <c r="E38" s="94">
        <v>1.8518518518518512</v>
      </c>
      <c r="F38" s="95">
        <v>0.93958317710714823</v>
      </c>
      <c r="G38" s="94">
        <v>1</v>
      </c>
      <c r="H38" s="96">
        <f t="shared" si="5"/>
        <v>1.7399688464947183</v>
      </c>
      <c r="I38" s="97">
        <f t="shared" si="6"/>
        <v>1.1393884060229473</v>
      </c>
      <c r="J38" s="98">
        <f t="shared" si="7"/>
        <v>600</v>
      </c>
      <c r="K38" s="99">
        <f t="shared" si="8"/>
        <v>3.7037037037037035E-2</v>
      </c>
      <c r="L38" s="98">
        <f t="shared" si="9"/>
        <v>600</v>
      </c>
    </row>
    <row r="39" spans="1:12">
      <c r="A39" s="109" t="s">
        <v>42</v>
      </c>
      <c r="B39" s="101" t="s">
        <v>43</v>
      </c>
      <c r="C39" s="109">
        <v>641</v>
      </c>
      <c r="D39" s="110">
        <v>28312</v>
      </c>
      <c r="E39" s="94">
        <v>3.178864085899971</v>
      </c>
      <c r="F39" s="95">
        <v>0.82990606986087523</v>
      </c>
      <c r="G39" s="94">
        <v>0.7</v>
      </c>
      <c r="H39" s="96">
        <f t="shared" si="5"/>
        <v>1.8467110201057899</v>
      </c>
      <c r="I39" s="97">
        <f t="shared" si="6"/>
        <v>1.2092866661505104</v>
      </c>
      <c r="J39" s="98">
        <f t="shared" si="7"/>
        <v>1000</v>
      </c>
      <c r="K39" s="99">
        <f t="shared" si="8"/>
        <v>3.5320712065555239E-2</v>
      </c>
      <c r="L39" s="98">
        <f t="shared" si="9"/>
        <v>359</v>
      </c>
    </row>
    <row r="40" spans="1:12">
      <c r="A40" s="109" t="s">
        <v>42</v>
      </c>
      <c r="B40" s="101" t="s">
        <v>46</v>
      </c>
      <c r="C40" s="109">
        <v>561</v>
      </c>
      <c r="D40" s="110">
        <v>24077</v>
      </c>
      <c r="E40" s="94">
        <v>2.4089379906134485</v>
      </c>
      <c r="F40" s="95">
        <v>0.850237641696721</v>
      </c>
      <c r="G40" s="94">
        <v>0.89999999999999991</v>
      </c>
      <c r="H40" s="96">
        <f t="shared" si="5"/>
        <v>1.8433527805195347</v>
      </c>
      <c r="I40" s="97">
        <f t="shared" si="6"/>
        <v>1.2070875812318722</v>
      </c>
      <c r="J40" s="98">
        <f t="shared" si="7"/>
        <v>900</v>
      </c>
      <c r="K40" s="99">
        <f t="shared" si="8"/>
        <v>3.7380072268139719E-2</v>
      </c>
      <c r="L40" s="98">
        <f t="shared" si="9"/>
        <v>339</v>
      </c>
    </row>
    <row r="41" spans="1:12">
      <c r="A41" s="109" t="s">
        <v>104</v>
      </c>
      <c r="B41" s="102" t="s">
        <v>24</v>
      </c>
      <c r="C41" s="109">
        <v>1374</v>
      </c>
      <c r="D41" s="110">
        <v>1428</v>
      </c>
      <c r="E41" s="94">
        <v>3.7272101315669053</v>
      </c>
      <c r="F41" s="95">
        <v>0.54685403573193991</v>
      </c>
      <c r="G41" s="94">
        <v>0.5</v>
      </c>
      <c r="H41" s="96">
        <f t="shared" si="5"/>
        <v>1.0191199512341684</v>
      </c>
      <c r="I41" s="97">
        <f t="shared" si="6"/>
        <v>0.66735301561412619</v>
      </c>
      <c r="J41" s="98">
        <f t="shared" si="7"/>
        <v>0</v>
      </c>
      <c r="K41" s="99">
        <f t="shared" si="8"/>
        <v>0</v>
      </c>
      <c r="L41" s="98">
        <f t="shared" si="9"/>
        <v>-1374</v>
      </c>
    </row>
    <row r="42" spans="1:12">
      <c r="A42" s="109" t="s">
        <v>104</v>
      </c>
      <c r="B42" s="102" t="s">
        <v>25</v>
      </c>
      <c r="C42" s="109">
        <v>4530</v>
      </c>
      <c r="D42" s="110">
        <v>69806</v>
      </c>
      <c r="E42" s="94">
        <v>2.4353207460676738</v>
      </c>
      <c r="F42" s="95">
        <v>0.60586217129462927</v>
      </c>
      <c r="G42" s="94">
        <v>0.8</v>
      </c>
      <c r="H42" s="96">
        <f t="shared" si="5"/>
        <v>1.1803749720091339</v>
      </c>
      <c r="I42" s="97">
        <f t="shared" si="6"/>
        <v>0.77294806776355152</v>
      </c>
      <c r="J42" s="98">
        <f t="shared" si="7"/>
        <v>1600</v>
      </c>
      <c r="K42" s="99">
        <f t="shared" si="8"/>
        <v>2.2920665845342806E-2</v>
      </c>
      <c r="L42" s="98">
        <f t="shared" si="9"/>
        <v>-2930</v>
      </c>
    </row>
    <row r="43" spans="1:12">
      <c r="A43" s="109" t="s">
        <v>104</v>
      </c>
      <c r="B43" s="102" t="s">
        <v>27</v>
      </c>
      <c r="C43" s="109">
        <v>157</v>
      </c>
      <c r="D43" s="110">
        <v>6773</v>
      </c>
      <c r="E43" s="94">
        <v>1.1811604901816035</v>
      </c>
      <c r="F43" s="95">
        <v>0.83525512066010876</v>
      </c>
      <c r="G43" s="94">
        <v>0.70000000000000007</v>
      </c>
      <c r="H43" s="96">
        <f t="shared" si="5"/>
        <v>0.69059924342191203</v>
      </c>
      <c r="I43" s="97">
        <f t="shared" si="6"/>
        <v>0.45222693081449616</v>
      </c>
      <c r="J43" s="98">
        <f t="shared" si="7"/>
        <v>100</v>
      </c>
      <c r="K43" s="99">
        <f t="shared" si="8"/>
        <v>1.4764506127270044E-2</v>
      </c>
      <c r="L43" s="98">
        <f t="shared" si="9"/>
        <v>-57</v>
      </c>
    </row>
    <row r="44" spans="1:12">
      <c r="A44" s="109" t="s">
        <v>104</v>
      </c>
      <c r="B44" s="102" t="s">
        <v>90</v>
      </c>
      <c r="C44" s="109">
        <v>1000</v>
      </c>
      <c r="D44" s="110">
        <v>2093</v>
      </c>
      <c r="E44" s="94">
        <v>3.7272101315669053</v>
      </c>
      <c r="F44" s="95">
        <v>0.98951639357547239</v>
      </c>
      <c r="G44" s="94">
        <v>0.9</v>
      </c>
      <c r="H44" s="96">
        <f t="shared" si="5"/>
        <v>3.3193219747374414</v>
      </c>
      <c r="I44" s="97">
        <f t="shared" si="6"/>
        <v>2.173600396060031</v>
      </c>
      <c r="J44" s="98">
        <f t="shared" si="7"/>
        <v>100</v>
      </c>
      <c r="K44" s="99">
        <f t="shared" si="8"/>
        <v>4.7778308647873864E-2</v>
      </c>
      <c r="L44" s="98">
        <f t="shared" si="9"/>
        <v>-900</v>
      </c>
    </row>
    <row r="45" spans="1:12">
      <c r="A45" s="109" t="s">
        <v>104</v>
      </c>
      <c r="B45" s="102" t="s">
        <v>89</v>
      </c>
      <c r="C45" s="109">
        <v>0</v>
      </c>
      <c r="D45" s="110">
        <v>1793</v>
      </c>
      <c r="E45" s="94">
        <v>3.7272101315669053</v>
      </c>
      <c r="F45" s="95">
        <v>0.80228838119613066</v>
      </c>
      <c r="G45" s="94">
        <v>0.79999999999999993</v>
      </c>
      <c r="H45" s="96">
        <f t="shared" si="5"/>
        <v>2.3922379062661037</v>
      </c>
      <c r="I45" s="97">
        <f t="shared" si="6"/>
        <v>1.5665154812049</v>
      </c>
      <c r="J45" s="98">
        <f t="shared" si="7"/>
        <v>100</v>
      </c>
      <c r="K45" s="99">
        <f t="shared" si="8"/>
        <v>5.5772448410485218E-2</v>
      </c>
      <c r="L45" s="98">
        <f t="shared" si="9"/>
        <v>100</v>
      </c>
    </row>
    <row r="46" spans="1:12">
      <c r="A46" s="109" t="s">
        <v>104</v>
      </c>
      <c r="B46" s="102" t="s">
        <v>26</v>
      </c>
      <c r="C46" s="109">
        <v>918</v>
      </c>
      <c r="D46" s="110">
        <v>37948</v>
      </c>
      <c r="E46" s="94">
        <v>1.0540739959945191</v>
      </c>
      <c r="F46" s="95">
        <v>0.80067315185313093</v>
      </c>
      <c r="G46" s="94">
        <v>0.89999999999999991</v>
      </c>
      <c r="H46" s="96">
        <f t="shared" si="5"/>
        <v>0.75957187379342039</v>
      </c>
      <c r="I46" s="97">
        <f t="shared" si="6"/>
        <v>0.49739246095402756</v>
      </c>
      <c r="J46" s="98">
        <f t="shared" si="7"/>
        <v>600</v>
      </c>
      <c r="K46" s="99">
        <f t="shared" si="8"/>
        <v>1.5811109939917783E-2</v>
      </c>
      <c r="L46" s="98">
        <f t="shared" si="9"/>
        <v>-318</v>
      </c>
    </row>
    <row r="47" spans="1:12">
      <c r="A47" s="109" t="s">
        <v>104</v>
      </c>
      <c r="B47" s="102" t="s">
        <v>19</v>
      </c>
      <c r="C47" s="109">
        <v>1028</v>
      </c>
      <c r="D47" s="110">
        <v>2244</v>
      </c>
      <c r="E47" s="94">
        <v>3.7272101315669053</v>
      </c>
      <c r="F47" s="95">
        <v>0.69667439573463485</v>
      </c>
      <c r="G47" s="94">
        <v>0.79999999999999993</v>
      </c>
      <c r="H47" s="96">
        <f t="shared" si="5"/>
        <v>2.0773214929483057</v>
      </c>
      <c r="I47" s="97">
        <f t="shared" si="6"/>
        <v>1.3602979325841418</v>
      </c>
      <c r="J47" s="98">
        <f t="shared" si="7"/>
        <v>100</v>
      </c>
      <c r="K47" s="99">
        <f t="shared" si="8"/>
        <v>4.4563279857397504E-2</v>
      </c>
      <c r="L47" s="98">
        <f t="shared" si="9"/>
        <v>-928</v>
      </c>
    </row>
    <row r="48" spans="1:12">
      <c r="A48" s="109" t="s">
        <v>104</v>
      </c>
      <c r="B48" s="102" t="s">
        <v>23</v>
      </c>
      <c r="C48" s="109">
        <v>288</v>
      </c>
      <c r="D48" s="110">
        <v>38296</v>
      </c>
      <c r="E48" s="94">
        <v>1.5406308752872364</v>
      </c>
      <c r="F48" s="95">
        <v>0.68852380320059425</v>
      </c>
      <c r="G48" s="94">
        <v>0.70000000000000007</v>
      </c>
      <c r="H48" s="96">
        <f t="shared" si="5"/>
        <v>0.74253272070671994</v>
      </c>
      <c r="I48" s="97">
        <f t="shared" si="6"/>
        <v>0.48623466722999176</v>
      </c>
      <c r="J48" s="98">
        <f t="shared" si="7"/>
        <v>600</v>
      </c>
      <c r="K48" s="99">
        <f t="shared" si="8"/>
        <v>1.5667432630039693E-2</v>
      </c>
      <c r="L48" s="98">
        <f t="shared" si="9"/>
        <v>312</v>
      </c>
    </row>
    <row r="49" spans="1:12">
      <c r="A49" s="109" t="s">
        <v>104</v>
      </c>
      <c r="B49" s="102" t="s">
        <v>93</v>
      </c>
      <c r="C49" s="109">
        <v>0</v>
      </c>
      <c r="D49" s="110">
        <v>1326</v>
      </c>
      <c r="E49" s="94">
        <v>3.7272101315669053</v>
      </c>
      <c r="F49" s="95">
        <v>0.67447943326303716</v>
      </c>
      <c r="G49" s="94">
        <v>0.5</v>
      </c>
      <c r="H49" s="96">
        <f t="shared" si="5"/>
        <v>1.2569632885957482</v>
      </c>
      <c r="I49" s="97">
        <f t="shared" si="6"/>
        <v>0.82310059786856005</v>
      </c>
      <c r="J49" s="98">
        <f t="shared" si="7"/>
        <v>0</v>
      </c>
      <c r="K49" s="99">
        <f t="shared" si="8"/>
        <v>0</v>
      </c>
      <c r="L49" s="98">
        <f t="shared" si="9"/>
        <v>0</v>
      </c>
    </row>
    <row r="50" spans="1:12">
      <c r="A50" s="109" t="s">
        <v>104</v>
      </c>
      <c r="B50" s="102" t="s">
        <v>18</v>
      </c>
      <c r="C50" s="109">
        <v>96</v>
      </c>
      <c r="D50" s="110">
        <v>12372</v>
      </c>
      <c r="E50" s="94">
        <v>1.8590365341092794</v>
      </c>
      <c r="F50" s="95">
        <v>0.81922105117476351</v>
      </c>
      <c r="G50" s="94">
        <v>1</v>
      </c>
      <c r="H50" s="96">
        <f t="shared" si="5"/>
        <v>1.5229618636452931</v>
      </c>
      <c r="I50" s="97">
        <f t="shared" si="6"/>
        <v>0.99728514895442699</v>
      </c>
      <c r="J50" s="98">
        <f t="shared" si="7"/>
        <v>400</v>
      </c>
      <c r="K50" s="99">
        <f t="shared" si="8"/>
        <v>3.2331070158422244E-2</v>
      </c>
      <c r="L50" s="98">
        <f t="shared" si="9"/>
        <v>304</v>
      </c>
    </row>
    <row r="51" spans="1:12">
      <c r="A51" s="109" t="s">
        <v>104</v>
      </c>
      <c r="B51" s="102" t="s">
        <v>22</v>
      </c>
      <c r="C51" s="109">
        <v>0</v>
      </c>
      <c r="D51" s="110">
        <v>9092</v>
      </c>
      <c r="E51" s="94">
        <v>3.7272101315669053</v>
      </c>
      <c r="F51" s="95">
        <v>0.62241895138883385</v>
      </c>
      <c r="G51" s="94">
        <v>0.6</v>
      </c>
      <c r="H51" s="96">
        <f t="shared" si="5"/>
        <v>1.3919317330174263</v>
      </c>
      <c r="I51" s="97">
        <f t="shared" si="6"/>
        <v>0.91148234163530362</v>
      </c>
      <c r="J51" s="98">
        <f t="shared" si="7"/>
        <v>200</v>
      </c>
      <c r="K51" s="99">
        <f t="shared" si="8"/>
        <v>2.1997360316761989E-2</v>
      </c>
      <c r="L51" s="98">
        <f t="shared" si="9"/>
        <v>200</v>
      </c>
    </row>
    <row r="52" spans="1:12">
      <c r="A52" s="109" t="s">
        <v>104</v>
      </c>
      <c r="B52" s="102" t="s">
        <v>92</v>
      </c>
      <c r="C52" s="109">
        <v>0</v>
      </c>
      <c r="D52" s="110">
        <v>10682</v>
      </c>
      <c r="E52" s="94">
        <v>2.2467702677401236</v>
      </c>
      <c r="F52" s="95">
        <v>0.83157598601794602</v>
      </c>
      <c r="G52" s="94">
        <v>0.90000000000000013</v>
      </c>
      <c r="H52" s="96">
        <f t="shared" si="5"/>
        <v>1.6815241806766184</v>
      </c>
      <c r="I52" s="97">
        <f t="shared" si="6"/>
        <v>1.1011169307829274</v>
      </c>
      <c r="J52" s="98">
        <f t="shared" si="7"/>
        <v>400</v>
      </c>
      <c r="K52" s="99">
        <f t="shared" si="8"/>
        <v>3.7446171129002059E-2</v>
      </c>
      <c r="L52" s="98">
        <f t="shared" si="9"/>
        <v>400</v>
      </c>
    </row>
    <row r="53" spans="1:12">
      <c r="A53" s="109" t="s">
        <v>104</v>
      </c>
      <c r="B53" s="102" t="s">
        <v>91</v>
      </c>
      <c r="C53" s="109">
        <v>0</v>
      </c>
      <c r="D53" s="110">
        <v>22433</v>
      </c>
      <c r="E53" s="94">
        <v>1.1144296349128517</v>
      </c>
      <c r="F53" s="95">
        <v>0.72272357187772285</v>
      </c>
      <c r="G53" s="94">
        <v>0.8</v>
      </c>
      <c r="H53" s="96">
        <f t="shared" si="5"/>
        <v>0.64433965308048236</v>
      </c>
      <c r="I53" s="97">
        <f t="shared" si="6"/>
        <v>0.42193464080678766</v>
      </c>
      <c r="J53" s="98">
        <f t="shared" si="7"/>
        <v>300</v>
      </c>
      <c r="K53" s="99">
        <f t="shared" si="8"/>
        <v>1.3373155618954219E-2</v>
      </c>
      <c r="L53" s="98">
        <f t="shared" si="9"/>
        <v>300</v>
      </c>
    </row>
    <row r="54" spans="1:12">
      <c r="A54" s="109" t="s">
        <v>104</v>
      </c>
      <c r="B54" s="102" t="s">
        <v>20</v>
      </c>
      <c r="C54" s="109">
        <v>0</v>
      </c>
      <c r="D54" s="110">
        <v>4707</v>
      </c>
      <c r="E54" s="94">
        <v>3.7272101315669053</v>
      </c>
      <c r="F54" s="95">
        <v>0.53659437740345683</v>
      </c>
      <c r="G54" s="94">
        <v>0.70000000000000007</v>
      </c>
      <c r="H54" s="96">
        <f t="shared" si="5"/>
        <v>1.4000000000000001</v>
      </c>
      <c r="I54" s="97">
        <f t="shared" si="6"/>
        <v>0.91676570626287268</v>
      </c>
      <c r="J54" s="98">
        <f t="shared" si="7"/>
        <v>100</v>
      </c>
      <c r="K54" s="99">
        <f t="shared" si="8"/>
        <v>2.1244954323348206E-2</v>
      </c>
      <c r="L54" s="98">
        <f t="shared" si="9"/>
        <v>100</v>
      </c>
    </row>
    <row r="55" spans="1:12">
      <c r="A55" s="109" t="s">
        <v>104</v>
      </c>
      <c r="B55" s="102" t="s">
        <v>94</v>
      </c>
      <c r="C55" s="109">
        <v>0</v>
      </c>
      <c r="D55" s="110">
        <v>11721</v>
      </c>
      <c r="E55" s="94">
        <v>3.7272101315669053</v>
      </c>
      <c r="F55" s="95">
        <v>0.82715153016474707</v>
      </c>
      <c r="G55" s="94">
        <v>0.6</v>
      </c>
      <c r="H55" s="96">
        <f t="shared" si="5"/>
        <v>1.8497805381426682</v>
      </c>
      <c r="I55" s="97">
        <f t="shared" si="6"/>
        <v>1.2112966867726285</v>
      </c>
      <c r="J55" s="98">
        <f t="shared" si="7"/>
        <v>400</v>
      </c>
      <c r="K55" s="99">
        <f t="shared" si="8"/>
        <v>3.4126780991382985E-2</v>
      </c>
      <c r="L55" s="98">
        <f t="shared" si="9"/>
        <v>400</v>
      </c>
    </row>
    <row r="56" spans="1:12">
      <c r="A56" s="109" t="s">
        <v>104</v>
      </c>
      <c r="B56" s="102" t="s">
        <v>21</v>
      </c>
      <c r="C56" s="109">
        <v>944</v>
      </c>
      <c r="D56" s="110">
        <v>52892</v>
      </c>
      <c r="E56" s="94">
        <v>3.7272101315669053</v>
      </c>
      <c r="F56" s="95">
        <v>0.59281731362950674</v>
      </c>
      <c r="G56" s="94">
        <v>0.8</v>
      </c>
      <c r="H56" s="96">
        <f t="shared" si="5"/>
        <v>1.7676437580225386</v>
      </c>
      <c r="I56" s="97">
        <f t="shared" si="6"/>
        <v>1.1575108416033506</v>
      </c>
      <c r="J56" s="98">
        <f t="shared" si="7"/>
        <v>1800</v>
      </c>
      <c r="K56" s="99">
        <f t="shared" si="8"/>
        <v>3.4031611585873103E-2</v>
      </c>
      <c r="L56" s="98">
        <f t="shared" si="9"/>
        <v>856</v>
      </c>
    </row>
    <row r="57" spans="1:12">
      <c r="A57" s="109" t="s">
        <v>51</v>
      </c>
      <c r="B57" s="103" t="s">
        <v>55</v>
      </c>
      <c r="C57" s="109">
        <v>260</v>
      </c>
      <c r="D57" s="110">
        <v>14009</v>
      </c>
      <c r="E57" s="94">
        <v>2.2842458419587408</v>
      </c>
      <c r="F57" s="95">
        <v>0.8848807264367301</v>
      </c>
      <c r="G57" s="94">
        <v>0.9</v>
      </c>
      <c r="H57" s="96">
        <f t="shared" si="5"/>
        <v>1.8191566079932777</v>
      </c>
      <c r="I57" s="97">
        <f t="shared" si="6"/>
        <v>1.1912431375212349</v>
      </c>
      <c r="J57" s="98">
        <f t="shared" si="7"/>
        <v>500</v>
      </c>
      <c r="K57" s="99">
        <f t="shared" si="8"/>
        <v>3.5691341280605325E-2</v>
      </c>
      <c r="L57" s="98">
        <f t="shared" si="9"/>
        <v>240</v>
      </c>
    </row>
    <row r="58" spans="1:12">
      <c r="A58" s="109" t="s">
        <v>51</v>
      </c>
      <c r="B58" s="103" t="s">
        <v>58</v>
      </c>
      <c r="C58" s="109">
        <v>443</v>
      </c>
      <c r="D58" s="110">
        <v>40231</v>
      </c>
      <c r="E58" s="94">
        <v>0.94454525117446708</v>
      </c>
      <c r="F58" s="95">
        <v>0.83339186049684399</v>
      </c>
      <c r="G58" s="94">
        <v>0.70000000000000007</v>
      </c>
      <c r="H58" s="96">
        <f t="shared" si="5"/>
        <v>0.55102342693982365</v>
      </c>
      <c r="I58" s="97">
        <f t="shared" si="6"/>
        <v>0.36082812940419701</v>
      </c>
      <c r="J58" s="98">
        <f t="shared" si="7"/>
        <v>400</v>
      </c>
      <c r="K58" s="99">
        <f t="shared" si="8"/>
        <v>9.9425815913101838E-3</v>
      </c>
      <c r="L58" s="98">
        <f t="shared" si="9"/>
        <v>-43</v>
      </c>
    </row>
    <row r="59" spans="1:12">
      <c r="A59" s="109" t="s">
        <v>51</v>
      </c>
      <c r="B59" s="103" t="s">
        <v>61</v>
      </c>
      <c r="C59" s="109">
        <v>216</v>
      </c>
      <c r="D59" s="110">
        <v>33116</v>
      </c>
      <c r="E59" s="94">
        <v>0.93610339412972554</v>
      </c>
      <c r="F59" s="95">
        <v>0.86980012052054445</v>
      </c>
      <c r="G59" s="94">
        <v>0.89999999999999991</v>
      </c>
      <c r="H59" s="96">
        <f t="shared" si="5"/>
        <v>0.73280056053035336</v>
      </c>
      <c r="I59" s="97">
        <f t="shared" si="6"/>
        <v>0.47986173101745594</v>
      </c>
      <c r="J59" s="98">
        <f t="shared" si="7"/>
        <v>500</v>
      </c>
      <c r="K59" s="99">
        <f t="shared" si="8"/>
        <v>1.5098441840802029E-2</v>
      </c>
      <c r="L59" s="98">
        <f t="shared" si="9"/>
        <v>284</v>
      </c>
    </row>
    <row r="60" spans="1:12">
      <c r="A60" s="109" t="s">
        <v>51</v>
      </c>
      <c r="B60" s="103" t="s">
        <v>62</v>
      </c>
      <c r="C60" s="109">
        <v>0</v>
      </c>
      <c r="D60" s="110">
        <v>17282</v>
      </c>
      <c r="E60" s="94">
        <v>0.69436407823168622</v>
      </c>
      <c r="F60" s="95">
        <v>0.6630154539333174</v>
      </c>
      <c r="G60" s="94">
        <v>0.6</v>
      </c>
      <c r="H60" s="96">
        <f t="shared" si="5"/>
        <v>0.27622446871426259</v>
      </c>
      <c r="I60" s="97">
        <f t="shared" si="6"/>
        <v>0.18088080010565549</v>
      </c>
      <c r="J60" s="98">
        <f t="shared" si="7"/>
        <v>100</v>
      </c>
      <c r="K60" s="99">
        <f t="shared" si="8"/>
        <v>5.7863673185973843E-3</v>
      </c>
      <c r="L60" s="98">
        <f t="shared" si="9"/>
        <v>100</v>
      </c>
    </row>
    <row r="61" spans="1:12">
      <c r="A61" s="109" t="s">
        <v>51</v>
      </c>
      <c r="B61" s="103" t="s">
        <v>56</v>
      </c>
      <c r="C61" s="109">
        <v>2400</v>
      </c>
      <c r="D61" s="110">
        <v>24170</v>
      </c>
      <c r="E61" s="94">
        <v>1.1170872983036824</v>
      </c>
      <c r="F61" s="95">
        <v>0.94903226678904717</v>
      </c>
      <c r="G61" s="94">
        <v>0.9</v>
      </c>
      <c r="H61" s="96">
        <f t="shared" si="5"/>
        <v>0.95413670181935661</v>
      </c>
      <c r="I61" s="97">
        <f t="shared" si="6"/>
        <v>0.62479986236767882</v>
      </c>
      <c r="J61" s="98">
        <f t="shared" si="7"/>
        <v>500</v>
      </c>
      <c r="K61" s="99">
        <f t="shared" si="8"/>
        <v>2.0686801820438559E-2</v>
      </c>
      <c r="L61" s="98">
        <f t="shared" si="9"/>
        <v>-1900</v>
      </c>
    </row>
    <row r="62" spans="1:12">
      <c r="A62" s="109" t="s">
        <v>51</v>
      </c>
      <c r="B62" s="103" t="s">
        <v>53</v>
      </c>
      <c r="C62" s="109">
        <v>1451</v>
      </c>
      <c r="D62" s="110">
        <v>12204</v>
      </c>
      <c r="E62" s="94">
        <v>3.7272101315669053</v>
      </c>
      <c r="F62" s="95">
        <v>0.8850239754072603</v>
      </c>
      <c r="G62" s="94">
        <v>0.79999999999999993</v>
      </c>
      <c r="H62" s="96">
        <f t="shared" si="5"/>
        <v>2.638936262254048</v>
      </c>
      <c r="I62" s="97">
        <f t="shared" si="6"/>
        <v>1.7280616187485982</v>
      </c>
      <c r="J62" s="98">
        <f t="shared" si="7"/>
        <v>600</v>
      </c>
      <c r="K62" s="99">
        <f t="shared" si="8"/>
        <v>4.9164208456243856E-2</v>
      </c>
      <c r="L62" s="98">
        <f t="shared" si="9"/>
        <v>-851</v>
      </c>
    </row>
    <row r="63" spans="1:12">
      <c r="A63" s="109" t="s">
        <v>51</v>
      </c>
      <c r="B63" s="103" t="s">
        <v>35</v>
      </c>
      <c r="C63" s="109">
        <v>94</v>
      </c>
      <c r="D63" s="110">
        <v>8013</v>
      </c>
      <c r="E63" s="94">
        <v>3.7272101315669053</v>
      </c>
      <c r="F63" s="95">
        <v>0.87699146194310562</v>
      </c>
      <c r="G63" s="94">
        <v>0.7</v>
      </c>
      <c r="H63" s="96">
        <f t="shared" si="5"/>
        <v>2.2881120235764105</v>
      </c>
      <c r="I63" s="97">
        <f t="shared" si="6"/>
        <v>1.4983304537875703</v>
      </c>
      <c r="J63" s="98">
        <f t="shared" si="7"/>
        <v>400</v>
      </c>
      <c r="K63" s="99">
        <f t="shared" si="8"/>
        <v>4.9918881817047296E-2</v>
      </c>
      <c r="L63" s="98">
        <f t="shared" si="9"/>
        <v>306</v>
      </c>
    </row>
    <row r="64" spans="1:12">
      <c r="A64" s="109" t="s">
        <v>51</v>
      </c>
      <c r="B64" s="103" t="s">
        <v>59</v>
      </c>
      <c r="C64" s="109">
        <v>0</v>
      </c>
      <c r="D64" s="110">
        <v>9407</v>
      </c>
      <c r="E64" s="94">
        <v>0.6378228978420325</v>
      </c>
      <c r="F64" s="95">
        <v>0.93353352472841822</v>
      </c>
      <c r="G64" s="94">
        <v>0.9</v>
      </c>
      <c r="H64" s="96">
        <f t="shared" si="5"/>
        <v>0.53588615217746971</v>
      </c>
      <c r="I64" s="97">
        <f t="shared" si="6"/>
        <v>0.35091574769819373</v>
      </c>
      <c r="J64" s="98">
        <f t="shared" si="7"/>
        <v>100</v>
      </c>
      <c r="K64" s="99">
        <f t="shared" si="8"/>
        <v>1.0630381630700542E-2</v>
      </c>
      <c r="L64" s="98">
        <f t="shared" si="9"/>
        <v>100</v>
      </c>
    </row>
    <row r="65" spans="1:12">
      <c r="A65" s="109" t="s">
        <v>51</v>
      </c>
      <c r="B65" s="103" t="s">
        <v>63</v>
      </c>
      <c r="C65" s="109">
        <v>484</v>
      </c>
      <c r="D65" s="110">
        <v>9182</v>
      </c>
      <c r="E65" s="94">
        <v>1.1979960792855588</v>
      </c>
      <c r="F65" s="95">
        <v>0.87949343418631654</v>
      </c>
      <c r="G65" s="94">
        <v>0.79999999999999993</v>
      </c>
      <c r="H65" s="96">
        <f t="shared" si="5"/>
        <v>0.84290374873007901</v>
      </c>
      <c r="I65" s="97">
        <f t="shared" si="6"/>
        <v>0.55196089322582409</v>
      </c>
      <c r="J65" s="98">
        <f t="shared" si="7"/>
        <v>200</v>
      </c>
      <c r="K65" s="99">
        <f t="shared" si="8"/>
        <v>2.1781746896101066E-2</v>
      </c>
      <c r="L65" s="98">
        <f t="shared" si="9"/>
        <v>-284</v>
      </c>
    </row>
    <row r="66" spans="1:12">
      <c r="A66" s="109" t="s">
        <v>51</v>
      </c>
      <c r="B66" s="103" t="s">
        <v>52</v>
      </c>
      <c r="C66" s="109">
        <v>1243</v>
      </c>
      <c r="D66" s="110">
        <v>42714</v>
      </c>
      <c r="E66" s="94">
        <v>3.1371447300650841</v>
      </c>
      <c r="F66" s="95">
        <v>0.82406814473221579</v>
      </c>
      <c r="G66" s="94">
        <v>1</v>
      </c>
      <c r="H66" s="96">
        <f t="shared" si="5"/>
        <v>2.5852210374611819</v>
      </c>
      <c r="I66" s="97">
        <f t="shared" si="6"/>
        <v>1.6928871358955262</v>
      </c>
      <c r="J66" s="98">
        <f t="shared" si="7"/>
        <v>2200</v>
      </c>
      <c r="K66" s="99">
        <f t="shared" si="8"/>
        <v>5.1505361239874516E-2</v>
      </c>
      <c r="L66" s="98">
        <f t="shared" si="9"/>
        <v>957</v>
      </c>
    </row>
    <row r="67" spans="1:12">
      <c r="A67" s="109" t="s">
        <v>51</v>
      </c>
      <c r="B67" s="103" t="s">
        <v>54</v>
      </c>
      <c r="C67" s="109">
        <v>700</v>
      </c>
      <c r="D67" s="110">
        <v>15043</v>
      </c>
      <c r="E67" s="94">
        <v>3.7272101315669053</v>
      </c>
      <c r="F67" s="95">
        <v>0.88442252730013282</v>
      </c>
      <c r="G67" s="94">
        <v>0.70000000000000007</v>
      </c>
      <c r="H67" s="96">
        <f t="shared" si="5"/>
        <v>2.3075000230373441</v>
      </c>
      <c r="I67" s="97">
        <f t="shared" si="6"/>
        <v>1.5110263488010183</v>
      </c>
      <c r="J67" s="98">
        <f t="shared" si="7"/>
        <v>700</v>
      </c>
      <c r="K67" s="99">
        <f t="shared" si="8"/>
        <v>4.6533271288971612E-2</v>
      </c>
      <c r="L67" s="98">
        <f t="shared" si="9"/>
        <v>0</v>
      </c>
    </row>
    <row r="68" spans="1:12">
      <c r="A68" s="109" t="s">
        <v>51</v>
      </c>
      <c r="B68" s="103" t="s">
        <v>60</v>
      </c>
      <c r="C68" s="109">
        <v>0</v>
      </c>
      <c r="D68" s="110">
        <v>16667</v>
      </c>
      <c r="E68" s="94">
        <v>1.3199736005279894</v>
      </c>
      <c r="F68" s="95">
        <v>0.95222561619446211</v>
      </c>
      <c r="G68" s="94">
        <v>0.79999999999999993</v>
      </c>
      <c r="H68" s="96">
        <f t="shared" ref="H68:H99" si="10">E68*F68*G68</f>
        <v>1.0055301400985499</v>
      </c>
      <c r="I68" s="97">
        <f t="shared" ref="I68:I99" si="11">H68/$H$112</f>
        <v>0.65845396361146591</v>
      </c>
      <c r="J68" s="98">
        <f t="shared" ref="J68:J99" si="12">ROUND(D68/$D$112*$J$1*I68,-2)</f>
        <v>300</v>
      </c>
      <c r="K68" s="99">
        <f t="shared" ref="K68:K99" si="13">J68/D68</f>
        <v>1.7999640007199856E-2</v>
      </c>
      <c r="L68" s="98">
        <f t="shared" ref="L68:L102" si="14">J68-C68</f>
        <v>300</v>
      </c>
    </row>
    <row r="69" spans="1:12">
      <c r="A69" s="109" t="s">
        <v>51</v>
      </c>
      <c r="B69" s="103" t="s">
        <v>57</v>
      </c>
      <c r="C69" s="109">
        <v>1142</v>
      </c>
      <c r="D69" s="110">
        <v>52441</v>
      </c>
      <c r="E69" s="94">
        <v>1.449247726015904</v>
      </c>
      <c r="F69" s="95">
        <v>0.91628567952624573</v>
      </c>
      <c r="G69" s="94">
        <v>1</v>
      </c>
      <c r="H69" s="96">
        <f t="shared" si="10"/>
        <v>1.3279249374343489</v>
      </c>
      <c r="I69" s="97">
        <f t="shared" si="11"/>
        <v>0.86956860223648702</v>
      </c>
      <c r="J69" s="98">
        <f t="shared" si="12"/>
        <v>1400</v>
      </c>
      <c r="K69" s="99">
        <f t="shared" si="13"/>
        <v>2.6696668637135067E-2</v>
      </c>
      <c r="L69" s="98">
        <f t="shared" si="14"/>
        <v>258</v>
      </c>
    </row>
    <row r="70" spans="1:12">
      <c r="A70" s="109" t="s">
        <v>76</v>
      </c>
      <c r="B70" s="104" t="s">
        <v>77</v>
      </c>
      <c r="C70" s="109">
        <v>0</v>
      </c>
      <c r="D70" s="110">
        <v>768</v>
      </c>
      <c r="E70" s="94">
        <v>3.7272101315669053</v>
      </c>
      <c r="F70" s="95">
        <v>0.80718994140625</v>
      </c>
      <c r="G70" s="94">
        <v>0.8</v>
      </c>
      <c r="H70" s="96">
        <f t="shared" si="10"/>
        <v>2.4068532221666175</v>
      </c>
      <c r="I70" s="97">
        <f t="shared" si="11"/>
        <v>1.5760860672076069</v>
      </c>
      <c r="J70" s="98">
        <f t="shared" si="12"/>
        <v>0</v>
      </c>
      <c r="K70" s="99">
        <f t="shared" si="13"/>
        <v>0</v>
      </c>
      <c r="L70" s="98">
        <f t="shared" si="14"/>
        <v>0</v>
      </c>
    </row>
    <row r="71" spans="1:12">
      <c r="A71" s="109" t="s">
        <v>76</v>
      </c>
      <c r="B71" s="104" t="s">
        <v>83</v>
      </c>
      <c r="C71" s="109">
        <v>0</v>
      </c>
      <c r="D71" s="110">
        <v>23946</v>
      </c>
      <c r="E71" s="94">
        <v>3.466132130627245</v>
      </c>
      <c r="F71" s="95">
        <v>0.80426725779318786</v>
      </c>
      <c r="G71" s="94">
        <v>0.5</v>
      </c>
      <c r="H71" s="96">
        <f t="shared" si="10"/>
        <v>1.393848291924217</v>
      </c>
      <c r="I71" s="97">
        <f t="shared" si="11"/>
        <v>0.91273736697800245</v>
      </c>
      <c r="J71" s="98">
        <f t="shared" si="12"/>
        <v>700</v>
      </c>
      <c r="K71" s="99">
        <f t="shared" si="13"/>
        <v>2.9232439655892426E-2</v>
      </c>
      <c r="L71" s="98">
        <f t="shared" si="14"/>
        <v>700</v>
      </c>
    </row>
    <row r="72" spans="1:12">
      <c r="A72" s="109" t="s">
        <v>76</v>
      </c>
      <c r="B72" s="104" t="s">
        <v>79</v>
      </c>
      <c r="C72" s="109">
        <v>0</v>
      </c>
      <c r="D72" s="110">
        <v>714</v>
      </c>
      <c r="E72" s="94">
        <v>3.7272101315669053</v>
      </c>
      <c r="F72" s="95">
        <v>0.93932474950764622</v>
      </c>
      <c r="G72" s="94">
        <v>0.5</v>
      </c>
      <c r="H72" s="96">
        <f t="shared" si="10"/>
        <v>1.7505303615982222</v>
      </c>
      <c r="I72" s="97">
        <f t="shared" si="11"/>
        <v>1.1463044309179971</v>
      </c>
      <c r="J72" s="98">
        <f t="shared" si="12"/>
        <v>0</v>
      </c>
      <c r="K72" s="99">
        <f t="shared" si="13"/>
        <v>0</v>
      </c>
      <c r="L72" s="98">
        <f t="shared" si="14"/>
        <v>0</v>
      </c>
    </row>
    <row r="73" spans="1:12">
      <c r="A73" s="109" t="s">
        <v>76</v>
      </c>
      <c r="B73" s="104" t="s">
        <v>76</v>
      </c>
      <c r="C73" s="109">
        <v>422</v>
      </c>
      <c r="D73" s="110">
        <v>22946</v>
      </c>
      <c r="E73" s="94">
        <v>1.7432232197332869</v>
      </c>
      <c r="F73" s="95">
        <v>0.66792473795946217</v>
      </c>
      <c r="G73" s="94">
        <v>1</v>
      </c>
      <c r="H73" s="96">
        <f t="shared" si="10"/>
        <v>1.1643419122452057</v>
      </c>
      <c r="I73" s="97">
        <f t="shared" si="11"/>
        <v>0.76244909679352824</v>
      </c>
      <c r="J73" s="98">
        <f t="shared" si="12"/>
        <v>500</v>
      </c>
      <c r="K73" s="99">
        <f t="shared" si="13"/>
        <v>2.1790290246666087E-2</v>
      </c>
      <c r="L73" s="98">
        <f t="shared" si="14"/>
        <v>78</v>
      </c>
    </row>
    <row r="74" spans="1:12">
      <c r="A74" s="109" t="s">
        <v>76</v>
      </c>
      <c r="B74" s="104" t="s">
        <v>81</v>
      </c>
      <c r="C74" s="109">
        <v>0</v>
      </c>
      <c r="D74" s="110">
        <v>16973</v>
      </c>
      <c r="E74" s="94">
        <v>3.7272101315669053</v>
      </c>
      <c r="F74" s="95">
        <v>0.71221546918906053</v>
      </c>
      <c r="G74" s="94">
        <v>0.6</v>
      </c>
      <c r="H74" s="96">
        <f t="shared" si="10"/>
        <v>1.5927460275720859</v>
      </c>
      <c r="I74" s="97">
        <f t="shared" si="11"/>
        <v>1.042982097760363</v>
      </c>
      <c r="J74" s="98">
        <f t="shared" si="12"/>
        <v>500</v>
      </c>
      <c r="K74" s="99">
        <f t="shared" si="13"/>
        <v>2.9458551817592646E-2</v>
      </c>
      <c r="L74" s="98">
        <f t="shared" si="14"/>
        <v>500</v>
      </c>
    </row>
    <row r="75" spans="1:12">
      <c r="A75" s="109" t="s">
        <v>76</v>
      </c>
      <c r="B75" s="104" t="s">
        <v>82</v>
      </c>
      <c r="C75" s="109">
        <v>198</v>
      </c>
      <c r="D75" s="110">
        <v>20874</v>
      </c>
      <c r="E75" s="94">
        <v>3.7272101315669053</v>
      </c>
      <c r="F75" s="95">
        <v>0.78081106806274725</v>
      </c>
      <c r="G75" s="94">
        <v>0.6</v>
      </c>
      <c r="H75" s="96">
        <f t="shared" si="10"/>
        <v>1.7461481542338289</v>
      </c>
      <c r="I75" s="97">
        <f t="shared" si="11"/>
        <v>1.1434348184684195</v>
      </c>
      <c r="J75" s="98">
        <f t="shared" si="12"/>
        <v>700</v>
      </c>
      <c r="K75" s="99">
        <f t="shared" si="13"/>
        <v>3.35345405767941E-2</v>
      </c>
      <c r="L75" s="98">
        <f t="shared" si="14"/>
        <v>502</v>
      </c>
    </row>
    <row r="76" spans="1:12">
      <c r="A76" s="109" t="s">
        <v>76</v>
      </c>
      <c r="B76" s="104" t="s">
        <v>86</v>
      </c>
      <c r="C76" s="109">
        <v>0</v>
      </c>
      <c r="D76" s="110">
        <v>4083</v>
      </c>
      <c r="E76" s="94">
        <v>1.9593436198873375</v>
      </c>
      <c r="F76" s="95">
        <v>0.87532224586223317</v>
      </c>
      <c r="G76" s="94">
        <v>0.5</v>
      </c>
      <c r="H76" s="96">
        <f t="shared" si="10"/>
        <v>0.85752852888781095</v>
      </c>
      <c r="I76" s="97">
        <f t="shared" si="11"/>
        <v>0.56153767673314015</v>
      </c>
      <c r="J76" s="98">
        <f t="shared" si="12"/>
        <v>100</v>
      </c>
      <c r="K76" s="99">
        <f t="shared" si="13"/>
        <v>2.449179524859172E-2</v>
      </c>
      <c r="L76" s="98">
        <f t="shared" si="14"/>
        <v>100</v>
      </c>
    </row>
    <row r="77" spans="1:12">
      <c r="A77" s="109" t="s">
        <v>76</v>
      </c>
      <c r="B77" s="104" t="s">
        <v>85</v>
      </c>
      <c r="C77" s="109">
        <v>400</v>
      </c>
      <c r="D77" s="110">
        <v>8780</v>
      </c>
      <c r="E77" s="94">
        <v>3.7272101315669053</v>
      </c>
      <c r="F77" s="95">
        <v>0.89947292977931814</v>
      </c>
      <c r="G77" s="94">
        <v>0.6</v>
      </c>
      <c r="H77" s="96">
        <f t="shared" si="10"/>
        <v>2.0115147701661851</v>
      </c>
      <c r="I77" s="97">
        <f t="shared" si="11"/>
        <v>1.3172055420925732</v>
      </c>
      <c r="J77" s="98">
        <f t="shared" si="12"/>
        <v>300</v>
      </c>
      <c r="K77" s="99">
        <f t="shared" si="13"/>
        <v>3.4168564920273349E-2</v>
      </c>
      <c r="L77" s="98">
        <f t="shared" si="14"/>
        <v>-100</v>
      </c>
    </row>
    <row r="78" spans="1:12">
      <c r="A78" s="109" t="s">
        <v>76</v>
      </c>
      <c r="B78" s="104" t="s">
        <v>102</v>
      </c>
      <c r="C78" s="109">
        <v>0</v>
      </c>
      <c r="D78" s="110">
        <v>797</v>
      </c>
      <c r="E78" s="94">
        <v>3.7272101315669053</v>
      </c>
      <c r="F78" s="95">
        <v>0.83434586096859464</v>
      </c>
      <c r="G78" s="94">
        <v>0.6</v>
      </c>
      <c r="H78" s="96">
        <f t="shared" si="10"/>
        <v>1.8658694077398352</v>
      </c>
      <c r="I78" s="97">
        <f t="shared" si="11"/>
        <v>1.2218322038434986</v>
      </c>
      <c r="J78" s="98">
        <f t="shared" si="12"/>
        <v>0</v>
      </c>
      <c r="K78" s="99">
        <f t="shared" si="13"/>
        <v>0</v>
      </c>
      <c r="L78" s="98">
        <f t="shared" si="14"/>
        <v>0</v>
      </c>
    </row>
    <row r="79" spans="1:12">
      <c r="A79" s="109" t="s">
        <v>76</v>
      </c>
      <c r="B79" s="104" t="s">
        <v>78</v>
      </c>
      <c r="C79" s="109">
        <v>462</v>
      </c>
      <c r="D79" s="110">
        <v>4562</v>
      </c>
      <c r="E79" s="94">
        <v>3.7272101315669053</v>
      </c>
      <c r="F79" s="95">
        <v>0.79008015820222366</v>
      </c>
      <c r="G79" s="94">
        <v>0.7</v>
      </c>
      <c r="H79" s="96">
        <f t="shared" si="10"/>
        <v>2.061356339280918</v>
      </c>
      <c r="I79" s="97">
        <f t="shared" si="11"/>
        <v>1.349843428743086</v>
      </c>
      <c r="J79" s="98">
        <f t="shared" si="12"/>
        <v>200</v>
      </c>
      <c r="K79" s="99">
        <f t="shared" si="13"/>
        <v>4.3840420868040332E-2</v>
      </c>
      <c r="L79" s="98">
        <f t="shared" si="14"/>
        <v>-262</v>
      </c>
    </row>
    <row r="80" spans="1:12">
      <c r="A80" s="109" t="s">
        <v>76</v>
      </c>
      <c r="B80" s="104" t="s">
        <v>80</v>
      </c>
      <c r="C80" s="109">
        <v>3654</v>
      </c>
      <c r="D80" s="110">
        <v>27519</v>
      </c>
      <c r="E80" s="94">
        <v>3.7272101315669053</v>
      </c>
      <c r="F80" s="95">
        <v>0.75295145113136386</v>
      </c>
      <c r="G80" s="94">
        <v>0.8</v>
      </c>
      <c r="H80" s="96">
        <f t="shared" si="10"/>
        <v>2.2451266217878585</v>
      </c>
      <c r="I80" s="97">
        <f t="shared" si="11"/>
        <v>1.4701822093378023</v>
      </c>
      <c r="J80" s="98">
        <f t="shared" si="12"/>
        <v>1200</v>
      </c>
      <c r="K80" s="99">
        <f t="shared" si="13"/>
        <v>4.3606235691703917E-2</v>
      </c>
      <c r="L80" s="98">
        <f t="shared" si="14"/>
        <v>-2454</v>
      </c>
    </row>
    <row r="81" spans="1:12">
      <c r="A81" s="109" t="s">
        <v>76</v>
      </c>
      <c r="B81" s="104" t="s">
        <v>101</v>
      </c>
      <c r="C81" s="109">
        <v>308</v>
      </c>
      <c r="D81" s="110">
        <v>1490</v>
      </c>
      <c r="E81" s="94">
        <v>3.7272101315669053</v>
      </c>
      <c r="F81" s="95">
        <v>0.86277915409215789</v>
      </c>
      <c r="G81" s="94">
        <v>0.6</v>
      </c>
      <c r="H81" s="96">
        <f t="shared" si="10"/>
        <v>1.929455522662209</v>
      </c>
      <c r="I81" s="97">
        <f t="shared" si="11"/>
        <v>1.2634704678115858</v>
      </c>
      <c r="J81" s="98">
        <f t="shared" si="12"/>
        <v>100</v>
      </c>
      <c r="K81" s="99">
        <f t="shared" si="13"/>
        <v>6.7114093959731544E-2</v>
      </c>
      <c r="L81" s="98">
        <f t="shared" si="14"/>
        <v>-208</v>
      </c>
    </row>
    <row r="82" spans="1:12">
      <c r="A82" s="109" t="s">
        <v>76</v>
      </c>
      <c r="B82" s="104" t="s">
        <v>87</v>
      </c>
      <c r="C82" s="109">
        <v>0</v>
      </c>
      <c r="D82" s="110">
        <v>3213</v>
      </c>
      <c r="E82" s="94">
        <v>3.7272101315669053</v>
      </c>
      <c r="F82" s="95">
        <v>0.89874884836529623</v>
      </c>
      <c r="G82" s="94">
        <v>0.6</v>
      </c>
      <c r="H82" s="96">
        <f t="shared" si="10"/>
        <v>2.0098954880167321</v>
      </c>
      <c r="I82" s="97">
        <f t="shared" si="11"/>
        <v>1.3161451832758717</v>
      </c>
      <c r="J82" s="98">
        <f t="shared" si="12"/>
        <v>100</v>
      </c>
      <c r="K82" s="99">
        <f t="shared" si="13"/>
        <v>3.1123560535325241E-2</v>
      </c>
      <c r="L82" s="98">
        <f t="shared" si="14"/>
        <v>100</v>
      </c>
    </row>
    <row r="83" spans="1:12">
      <c r="A83" s="109" t="s">
        <v>76</v>
      </c>
      <c r="B83" s="104" t="s">
        <v>88</v>
      </c>
      <c r="C83" s="109">
        <v>697</v>
      </c>
      <c r="D83" s="110">
        <v>3554</v>
      </c>
      <c r="E83" s="94">
        <v>3.7272101315669053</v>
      </c>
      <c r="F83" s="95">
        <v>0.82495869658225907</v>
      </c>
      <c r="G83" s="94">
        <v>0.8</v>
      </c>
      <c r="H83" s="96">
        <f t="shared" si="10"/>
        <v>2.4598355296204999</v>
      </c>
      <c r="I83" s="97">
        <f t="shared" si="11"/>
        <v>1.6107806118593178</v>
      </c>
      <c r="J83" s="98">
        <f t="shared" si="12"/>
        <v>200</v>
      </c>
      <c r="K83" s="99">
        <f t="shared" si="13"/>
        <v>5.6274620146314014E-2</v>
      </c>
      <c r="L83" s="98">
        <f t="shared" si="14"/>
        <v>-497</v>
      </c>
    </row>
    <row r="84" spans="1:12">
      <c r="A84" s="109" t="s">
        <v>76</v>
      </c>
      <c r="B84" s="104" t="s">
        <v>84</v>
      </c>
      <c r="C84" s="109">
        <v>12</v>
      </c>
      <c r="D84" s="110">
        <v>16350</v>
      </c>
      <c r="E84" s="94">
        <v>2.0795107033639142</v>
      </c>
      <c r="F84" s="95">
        <v>0.76153643632690848</v>
      </c>
      <c r="G84" s="94">
        <v>0.6</v>
      </c>
      <c r="H84" s="96">
        <f t="shared" si="10"/>
        <v>0.9501739022060508</v>
      </c>
      <c r="I84" s="97">
        <f t="shared" si="11"/>
        <v>0.62220489180605698</v>
      </c>
      <c r="J84" s="98">
        <f t="shared" si="12"/>
        <v>300</v>
      </c>
      <c r="K84" s="99">
        <f t="shared" si="13"/>
        <v>1.834862385321101E-2</v>
      </c>
      <c r="L84" s="98">
        <f t="shared" si="14"/>
        <v>288</v>
      </c>
    </row>
    <row r="85" spans="1:12">
      <c r="A85" s="109" t="s">
        <v>1</v>
      </c>
      <c r="B85" s="105" t="s">
        <v>13</v>
      </c>
      <c r="C85" s="109">
        <v>532</v>
      </c>
      <c r="D85" s="110">
        <v>10216</v>
      </c>
      <c r="E85" s="94">
        <v>3.7272101315669053</v>
      </c>
      <c r="F85" s="95">
        <v>0.96199690445193542</v>
      </c>
      <c r="G85" s="94">
        <v>0.6</v>
      </c>
      <c r="H85" s="96">
        <f t="shared" si="10"/>
        <v>2.1513387652855522</v>
      </c>
      <c r="I85" s="97">
        <f t="shared" si="11"/>
        <v>1.4087668589769327</v>
      </c>
      <c r="J85" s="98">
        <f t="shared" si="12"/>
        <v>400</v>
      </c>
      <c r="K85" s="99">
        <f t="shared" si="13"/>
        <v>3.9154267815191858E-2</v>
      </c>
      <c r="L85" s="98">
        <f t="shared" si="14"/>
        <v>-132</v>
      </c>
    </row>
    <row r="86" spans="1:12">
      <c r="A86" s="109" t="s">
        <v>1</v>
      </c>
      <c r="B86" s="105" t="s">
        <v>2</v>
      </c>
      <c r="C86" s="109">
        <v>331</v>
      </c>
      <c r="D86" s="110">
        <v>50838</v>
      </c>
      <c r="E86" s="94">
        <v>1.9867028600653052</v>
      </c>
      <c r="F86" s="95">
        <v>0.80712753639226475</v>
      </c>
      <c r="G86" s="94">
        <v>0.8</v>
      </c>
      <c r="H86" s="96">
        <f t="shared" si="10"/>
        <v>1.2828180679903811</v>
      </c>
      <c r="I86" s="97">
        <f t="shared" si="11"/>
        <v>0.84003115150569674</v>
      </c>
      <c r="J86" s="98">
        <f t="shared" si="12"/>
        <v>1300</v>
      </c>
      <c r="K86" s="99">
        <f t="shared" si="13"/>
        <v>2.5571422951335614E-2</v>
      </c>
      <c r="L86" s="98">
        <f t="shared" si="14"/>
        <v>969</v>
      </c>
    </row>
    <row r="87" spans="1:12">
      <c r="A87" s="109" t="s">
        <v>1</v>
      </c>
      <c r="B87" s="105" t="s">
        <v>3</v>
      </c>
      <c r="C87" s="109">
        <v>246</v>
      </c>
      <c r="D87" s="110">
        <v>6253</v>
      </c>
      <c r="E87" s="94">
        <v>3.7272101315669053</v>
      </c>
      <c r="F87" s="95">
        <v>0.93426924786641352</v>
      </c>
      <c r="G87" s="94">
        <v>0.7</v>
      </c>
      <c r="H87" s="96">
        <f t="shared" si="10"/>
        <v>2.437552464381362</v>
      </c>
      <c r="I87" s="97">
        <f t="shared" si="11"/>
        <v>1.596188933258132</v>
      </c>
      <c r="J87" s="98">
        <f t="shared" si="12"/>
        <v>300</v>
      </c>
      <c r="K87" s="99">
        <f t="shared" si="13"/>
        <v>4.7976971053894132E-2</v>
      </c>
      <c r="L87" s="98">
        <f t="shared" si="14"/>
        <v>54</v>
      </c>
    </row>
    <row r="88" spans="1:12">
      <c r="A88" s="109" t="s">
        <v>1</v>
      </c>
      <c r="B88" s="105" t="s">
        <v>17</v>
      </c>
      <c r="C88" s="109">
        <v>0</v>
      </c>
      <c r="D88" s="110">
        <v>20981</v>
      </c>
      <c r="E88" s="94">
        <v>0.85791906963443099</v>
      </c>
      <c r="F88" s="95">
        <v>0.8563812677960625</v>
      </c>
      <c r="G88" s="94">
        <v>0.7</v>
      </c>
      <c r="H88" s="96">
        <f t="shared" si="10"/>
        <v>0.51429407436396668</v>
      </c>
      <c r="I88" s="97">
        <f t="shared" si="11"/>
        <v>0.33677655022220876</v>
      </c>
      <c r="J88" s="98">
        <f t="shared" si="12"/>
        <v>200</v>
      </c>
      <c r="K88" s="99">
        <f t="shared" si="13"/>
        <v>9.5324341070492351E-3</v>
      </c>
      <c r="L88" s="98">
        <f t="shared" si="14"/>
        <v>200</v>
      </c>
    </row>
    <row r="89" spans="1:12">
      <c r="A89" s="109" t="s">
        <v>1</v>
      </c>
      <c r="B89" s="105" t="s">
        <v>4</v>
      </c>
      <c r="C89" s="109">
        <v>1094</v>
      </c>
      <c r="D89" s="110">
        <v>34664</v>
      </c>
      <c r="E89" s="94">
        <v>2.3655665820447727</v>
      </c>
      <c r="F89" s="95">
        <v>0.80960540232754497</v>
      </c>
      <c r="G89" s="94">
        <v>0.79999999999999993</v>
      </c>
      <c r="H89" s="96">
        <f t="shared" si="10"/>
        <v>1.5321403875111625</v>
      </c>
      <c r="I89" s="97">
        <f t="shared" si="11"/>
        <v>1.0032955460361015</v>
      </c>
      <c r="J89" s="98">
        <f t="shared" si="12"/>
        <v>1000</v>
      </c>
      <c r="K89" s="99">
        <f t="shared" si="13"/>
        <v>2.8848372951765521E-2</v>
      </c>
      <c r="L89" s="98">
        <f t="shared" si="14"/>
        <v>-94</v>
      </c>
    </row>
    <row r="90" spans="1:12">
      <c r="A90" s="109" t="s">
        <v>1</v>
      </c>
      <c r="B90" s="105" t="s">
        <v>5</v>
      </c>
      <c r="C90" s="109">
        <v>3680</v>
      </c>
      <c r="D90" s="110">
        <v>17180</v>
      </c>
      <c r="E90" s="94">
        <v>3.7272101315669053</v>
      </c>
      <c r="F90" s="95">
        <v>0.80979046756861883</v>
      </c>
      <c r="G90" s="94">
        <v>0.6</v>
      </c>
      <c r="H90" s="96">
        <f t="shared" si="10"/>
        <v>1.8109555411008345</v>
      </c>
      <c r="I90" s="97">
        <f t="shared" si="11"/>
        <v>1.1858728111771208</v>
      </c>
      <c r="J90" s="98">
        <f t="shared" si="12"/>
        <v>600</v>
      </c>
      <c r="K90" s="99">
        <f t="shared" si="13"/>
        <v>3.4924330616996506E-2</v>
      </c>
      <c r="L90" s="98">
        <f t="shared" si="14"/>
        <v>-3080</v>
      </c>
    </row>
    <row r="91" spans="1:12">
      <c r="A91" s="109" t="s">
        <v>1</v>
      </c>
      <c r="B91" s="105" t="s">
        <v>6</v>
      </c>
      <c r="C91" s="109">
        <v>700</v>
      </c>
      <c r="D91" s="110">
        <v>24751</v>
      </c>
      <c r="E91" s="94">
        <v>2.020120399175791</v>
      </c>
      <c r="F91" s="95">
        <v>0.62868605964511626</v>
      </c>
      <c r="G91" s="94">
        <v>0.7</v>
      </c>
      <c r="H91" s="96">
        <f t="shared" si="10"/>
        <v>0.88901507363658316</v>
      </c>
      <c r="I91" s="97">
        <f t="shared" si="11"/>
        <v>0.58215609418627279</v>
      </c>
      <c r="J91" s="98">
        <f t="shared" si="12"/>
        <v>400</v>
      </c>
      <c r="K91" s="99">
        <f t="shared" si="13"/>
        <v>1.6160963193406326E-2</v>
      </c>
      <c r="L91" s="98">
        <f t="shared" si="14"/>
        <v>-300</v>
      </c>
    </row>
    <row r="92" spans="1:12">
      <c r="A92" s="109" t="s">
        <v>1</v>
      </c>
      <c r="B92" s="105" t="s">
        <v>97</v>
      </c>
      <c r="C92" s="109">
        <v>0</v>
      </c>
      <c r="D92" s="110">
        <v>6556</v>
      </c>
      <c r="E92" s="94">
        <v>3.7272101315669053</v>
      </c>
      <c r="F92" s="95">
        <v>0.97664801135084012</v>
      </c>
      <c r="G92" s="94">
        <v>0.7</v>
      </c>
      <c r="H92" s="96">
        <f t="shared" si="10"/>
        <v>2.5481206540170644</v>
      </c>
      <c r="I92" s="97">
        <f t="shared" si="11"/>
        <v>1.6685925935878334</v>
      </c>
      <c r="J92" s="98">
        <f t="shared" si="12"/>
        <v>300</v>
      </c>
      <c r="K92" s="99">
        <f t="shared" si="13"/>
        <v>4.5759609517998782E-2</v>
      </c>
      <c r="L92" s="98">
        <f t="shared" si="14"/>
        <v>300</v>
      </c>
    </row>
    <row r="93" spans="1:12">
      <c r="A93" s="109" t="s">
        <v>1</v>
      </c>
      <c r="B93" s="105" t="s">
        <v>7</v>
      </c>
      <c r="C93" s="109">
        <v>120</v>
      </c>
      <c r="D93" s="110">
        <v>12358</v>
      </c>
      <c r="E93" s="94">
        <v>2.5894157630684576</v>
      </c>
      <c r="F93" s="95">
        <v>0.91343354633904139</v>
      </c>
      <c r="G93" s="94">
        <v>0.7</v>
      </c>
      <c r="H93" s="96">
        <f t="shared" si="10"/>
        <v>1.6556814563840851</v>
      </c>
      <c r="I93" s="97">
        <f t="shared" si="11"/>
        <v>1.0841942712202124</v>
      </c>
      <c r="J93" s="98">
        <f t="shared" si="12"/>
        <v>400</v>
      </c>
      <c r="K93" s="99">
        <f t="shared" si="13"/>
        <v>3.2367697038355722E-2</v>
      </c>
      <c r="L93" s="98">
        <f t="shared" si="14"/>
        <v>280</v>
      </c>
    </row>
    <row r="94" spans="1:12">
      <c r="A94" s="109" t="s">
        <v>1</v>
      </c>
      <c r="B94" s="105" t="s">
        <v>14</v>
      </c>
      <c r="C94" s="109">
        <v>1150</v>
      </c>
      <c r="D94" s="110">
        <v>22536</v>
      </c>
      <c r="E94" s="94">
        <v>3.5942492012779552</v>
      </c>
      <c r="F94" s="95">
        <v>0.95585848781656679</v>
      </c>
      <c r="G94" s="94">
        <v>1</v>
      </c>
      <c r="H94" s="96">
        <f t="shared" si="10"/>
        <v>3.4355936063694492</v>
      </c>
      <c r="I94" s="97">
        <f t="shared" si="11"/>
        <v>2.2497388564110699</v>
      </c>
      <c r="J94" s="98">
        <f t="shared" si="12"/>
        <v>1500</v>
      </c>
      <c r="K94" s="99">
        <f t="shared" si="13"/>
        <v>6.6560170394036208E-2</v>
      </c>
      <c r="L94" s="98">
        <f t="shared" si="14"/>
        <v>350</v>
      </c>
    </row>
    <row r="95" spans="1:12">
      <c r="A95" s="109" t="s">
        <v>1</v>
      </c>
      <c r="B95" s="105" t="s">
        <v>9</v>
      </c>
      <c r="C95" s="109">
        <v>1198</v>
      </c>
      <c r="D95" s="110">
        <v>88094</v>
      </c>
      <c r="E95" s="94">
        <v>3.0195018957023181</v>
      </c>
      <c r="F95" s="95">
        <v>0.80890517643013959</v>
      </c>
      <c r="G95" s="94">
        <v>0.8</v>
      </c>
      <c r="H95" s="96">
        <f t="shared" si="10"/>
        <v>1.9539925709393797</v>
      </c>
      <c r="I95" s="97">
        <f t="shared" si="11"/>
        <v>1.2795381280926048</v>
      </c>
      <c r="J95" s="98">
        <f t="shared" si="12"/>
        <v>3400</v>
      </c>
      <c r="K95" s="99">
        <f t="shared" si="13"/>
        <v>3.8595137012736397E-2</v>
      </c>
      <c r="L95" s="98">
        <f t="shared" si="14"/>
        <v>2202</v>
      </c>
    </row>
    <row r="96" spans="1:12">
      <c r="A96" s="109" t="s">
        <v>1</v>
      </c>
      <c r="B96" s="105" t="s">
        <v>15</v>
      </c>
      <c r="C96" s="109">
        <v>0</v>
      </c>
      <c r="D96" s="110">
        <v>23366</v>
      </c>
      <c r="E96" s="94">
        <v>3.5949670461354106</v>
      </c>
      <c r="F96" s="95">
        <v>0.97423303820036578</v>
      </c>
      <c r="G96" s="94">
        <v>0.6</v>
      </c>
      <c r="H96" s="96">
        <f t="shared" si="10"/>
        <v>2.1014014005520174</v>
      </c>
      <c r="I96" s="97">
        <f t="shared" si="11"/>
        <v>1.376066242227757</v>
      </c>
      <c r="J96" s="98">
        <f t="shared" si="12"/>
        <v>1000</v>
      </c>
      <c r="K96" s="99">
        <f t="shared" si="13"/>
        <v>4.2797226739707268E-2</v>
      </c>
      <c r="L96" s="98">
        <f t="shared" si="14"/>
        <v>1000</v>
      </c>
    </row>
    <row r="97" spans="1:12">
      <c r="A97" s="109" t="s">
        <v>1</v>
      </c>
      <c r="B97" s="105" t="s">
        <v>10</v>
      </c>
      <c r="C97" s="109">
        <v>6</v>
      </c>
      <c r="D97" s="110">
        <v>19273</v>
      </c>
      <c r="E97" s="94">
        <v>1.297151455403933</v>
      </c>
      <c r="F97" s="95">
        <v>0.59873051482726425</v>
      </c>
      <c r="G97" s="94">
        <v>0.7</v>
      </c>
      <c r="H97" s="96">
        <f t="shared" si="10"/>
        <v>0.54365091109205232</v>
      </c>
      <c r="I97" s="97">
        <f t="shared" si="11"/>
        <v>0.35600036533411394</v>
      </c>
      <c r="J97" s="98">
        <f t="shared" si="12"/>
        <v>200</v>
      </c>
      <c r="K97" s="99">
        <f t="shared" si="13"/>
        <v>1.0377211643231464E-2</v>
      </c>
      <c r="L97" s="98">
        <f t="shared" si="14"/>
        <v>194</v>
      </c>
    </row>
    <row r="98" spans="1:12">
      <c r="A98" s="109" t="s">
        <v>1</v>
      </c>
      <c r="B98" s="105" t="s">
        <v>16</v>
      </c>
      <c r="C98" s="109">
        <v>688</v>
      </c>
      <c r="D98" s="110">
        <v>13691</v>
      </c>
      <c r="E98" s="94">
        <v>2.8485866627711633</v>
      </c>
      <c r="F98" s="95">
        <v>0.80305999545537665</v>
      </c>
      <c r="G98" s="94">
        <v>0.6</v>
      </c>
      <c r="H98" s="96">
        <f t="shared" si="10"/>
        <v>1.3725515954755541</v>
      </c>
      <c r="I98" s="97">
        <f t="shared" si="11"/>
        <v>0.89879159486312776</v>
      </c>
      <c r="J98" s="98">
        <f t="shared" si="12"/>
        <v>400</v>
      </c>
      <c r="K98" s="99">
        <f t="shared" si="13"/>
        <v>2.9216273464319625E-2</v>
      </c>
      <c r="L98" s="98">
        <f t="shared" si="14"/>
        <v>-288</v>
      </c>
    </row>
    <row r="99" spans="1:12">
      <c r="A99" s="109" t="s">
        <v>1</v>
      </c>
      <c r="B99" s="105" t="s">
        <v>11</v>
      </c>
      <c r="C99" s="109">
        <v>241</v>
      </c>
      <c r="D99" s="110">
        <v>20372</v>
      </c>
      <c r="E99" s="94">
        <v>3.7272101315669053</v>
      </c>
      <c r="F99" s="95">
        <v>0.94082000955408274</v>
      </c>
      <c r="G99" s="94">
        <v>0.9</v>
      </c>
      <c r="H99" s="96">
        <f t="shared" si="10"/>
        <v>3.1559704844317649</v>
      </c>
      <c r="I99" s="97">
        <f t="shared" si="11"/>
        <v>2.0666325072177623</v>
      </c>
      <c r="J99" s="98">
        <f t="shared" si="12"/>
        <v>1300</v>
      </c>
      <c r="K99" s="99">
        <f t="shared" si="13"/>
        <v>6.3813076772040053E-2</v>
      </c>
      <c r="L99" s="98">
        <f t="shared" si="14"/>
        <v>1059</v>
      </c>
    </row>
    <row r="100" spans="1:12">
      <c r="A100" s="109" t="s">
        <v>1</v>
      </c>
      <c r="B100" s="105" t="s">
        <v>1</v>
      </c>
      <c r="C100" s="109">
        <v>466</v>
      </c>
      <c r="D100" s="110">
        <v>33591</v>
      </c>
      <c r="E100" s="94">
        <v>1.786192730195588</v>
      </c>
      <c r="F100" s="95">
        <v>0.8268104485434673</v>
      </c>
      <c r="G100" s="94">
        <v>0.89999999999999991</v>
      </c>
      <c r="H100" s="96">
        <f t="shared" ref="H100:H102" si="15">E100*F100*G100</f>
        <v>1.3291585311942851</v>
      </c>
      <c r="I100" s="97">
        <f t="shared" ref="I100:I102" si="16">H100/$H$112</f>
        <v>0.87037639970403646</v>
      </c>
      <c r="J100" s="98">
        <f t="shared" ref="J100:J102" si="17">ROUND(D100/$D$112*$J$1*I100,-2)</f>
        <v>900</v>
      </c>
      <c r="K100" s="99">
        <f t="shared" ref="K100:K102" si="18">J100/D100</f>
        <v>2.6792890952933822E-2</v>
      </c>
      <c r="L100" s="98">
        <f t="shared" si="14"/>
        <v>434</v>
      </c>
    </row>
    <row r="101" spans="1:12">
      <c r="A101" s="109" t="s">
        <v>1</v>
      </c>
      <c r="B101" s="105" t="s">
        <v>12</v>
      </c>
      <c r="C101" s="109">
        <v>118</v>
      </c>
      <c r="D101" s="110">
        <v>10415</v>
      </c>
      <c r="E101" s="94">
        <v>3.7272101315669053</v>
      </c>
      <c r="F101" s="95">
        <v>0.97538144902992441</v>
      </c>
      <c r="G101" s="94">
        <v>0.7</v>
      </c>
      <c r="H101" s="96">
        <f t="shared" si="15"/>
        <v>2.5448161332767203</v>
      </c>
      <c r="I101" s="97">
        <f t="shared" si="16"/>
        <v>1.6664286855232751</v>
      </c>
      <c r="J101" s="98">
        <f t="shared" si="17"/>
        <v>500</v>
      </c>
      <c r="K101" s="99">
        <f t="shared" si="18"/>
        <v>4.8007681228996638E-2</v>
      </c>
      <c r="L101" s="98">
        <f t="shared" si="14"/>
        <v>382</v>
      </c>
    </row>
    <row r="102" spans="1:12">
      <c r="A102" s="109" t="s">
        <v>1</v>
      </c>
      <c r="B102" s="105" t="s">
        <v>98</v>
      </c>
      <c r="C102" s="109">
        <v>0</v>
      </c>
      <c r="D102" s="110">
        <v>4475</v>
      </c>
      <c r="E102" s="94">
        <v>3.7272101315669053</v>
      </c>
      <c r="F102" s="95">
        <v>0.97468738179207892</v>
      </c>
      <c r="G102" s="94">
        <v>0.79999999999999993</v>
      </c>
      <c r="H102" s="96">
        <f t="shared" si="15"/>
        <v>2.9062917476206853</v>
      </c>
      <c r="I102" s="97">
        <f t="shared" si="16"/>
        <v>1.9031347190095971</v>
      </c>
      <c r="J102" s="98">
        <f t="shared" si="17"/>
        <v>300</v>
      </c>
      <c r="K102" s="99">
        <f t="shared" si="18"/>
        <v>6.7039106145251395E-2</v>
      </c>
      <c r="L102" s="98">
        <f t="shared" si="14"/>
        <v>300</v>
      </c>
    </row>
    <row r="103" spans="1:12">
      <c r="A103" s="109"/>
      <c r="B103" s="92"/>
      <c r="C103" s="110"/>
      <c r="D103" s="110"/>
      <c r="E103" s="92"/>
      <c r="F103" s="92"/>
      <c r="G103" s="92"/>
      <c r="H103" s="107"/>
      <c r="I103" s="92"/>
      <c r="J103" s="92"/>
      <c r="K103" s="92"/>
      <c r="L103" s="92"/>
    </row>
    <row r="104" spans="1:12">
      <c r="A104" s="109" t="s">
        <v>294</v>
      </c>
      <c r="B104" s="93" t="s">
        <v>28</v>
      </c>
      <c r="C104" s="109">
        <f>SUMIF($A$4:$A$102,B104,$C$4:$C$102)</f>
        <v>8123</v>
      </c>
      <c r="D104" s="109">
        <f>SUMIF($A$4:$A$102,B104,$D$4:$D$102)</f>
        <v>262129</v>
      </c>
      <c r="E104" s="92"/>
      <c r="F104" s="92"/>
      <c r="G104" s="92"/>
      <c r="H104" s="96">
        <v>1.5850600834083644</v>
      </c>
      <c r="I104" s="97">
        <f t="shared" ref="I104:I112" si="19">H104/$H$112</f>
        <v>1.0379490905963977</v>
      </c>
      <c r="J104" s="92">
        <f>SUMIF($A$4:$A$102,B104,$J$4:$J$102)</f>
        <v>8200</v>
      </c>
      <c r="K104" s="99">
        <f>J104/D104</f>
        <v>3.1282307566122027E-2</v>
      </c>
      <c r="L104" s="106">
        <f>J104-C104</f>
        <v>77</v>
      </c>
    </row>
    <row r="105" spans="1:12">
      <c r="A105" s="109" t="s">
        <v>294</v>
      </c>
      <c r="B105" s="100" t="s">
        <v>64</v>
      </c>
      <c r="C105" s="109">
        <f t="shared" ref="C105:C110" si="20">SUMIF($A$4:$A$102,B105,$C$4:$C$102)</f>
        <v>6193</v>
      </c>
      <c r="D105" s="109">
        <f t="shared" ref="D105:D110" si="21">SUMIF($A$4:$A$102,B105,$D$4:$D$102)</f>
        <v>123288</v>
      </c>
      <c r="E105" s="92"/>
      <c r="F105" s="92"/>
      <c r="G105" s="92"/>
      <c r="H105" s="96">
        <v>1.8593549076736711</v>
      </c>
      <c r="I105" s="97">
        <f t="shared" si="19"/>
        <v>1.2175662965191367</v>
      </c>
      <c r="J105" s="92">
        <f t="shared" ref="J105:J110" si="22">SUMIF($A$4:$A$102,B105,$J$4:$J$102)</f>
        <v>4600</v>
      </c>
      <c r="K105" s="99">
        <f t="shared" ref="K105:K112" si="23">J105/D105</f>
        <v>3.7311011615080138E-2</v>
      </c>
      <c r="L105" s="106">
        <f t="shared" ref="L105:L112" si="24">J105-C105</f>
        <v>-1593</v>
      </c>
    </row>
    <row r="106" spans="1:12">
      <c r="A106" s="109" t="s">
        <v>294</v>
      </c>
      <c r="B106" s="101" t="s">
        <v>42</v>
      </c>
      <c r="C106" s="109">
        <f t="shared" si="20"/>
        <v>6043</v>
      </c>
      <c r="D106" s="109">
        <f t="shared" si="21"/>
        <v>255018</v>
      </c>
      <c r="E106" s="92"/>
      <c r="F106" s="92"/>
      <c r="G106" s="92"/>
      <c r="H106" s="96">
        <v>1.4440513494270661</v>
      </c>
      <c r="I106" s="97">
        <f t="shared" si="19"/>
        <v>0.94561196802668468</v>
      </c>
      <c r="J106" s="92">
        <f t="shared" si="22"/>
        <v>7400</v>
      </c>
      <c r="K106" s="99">
        <f t="shared" si="23"/>
        <v>2.9017559544816444E-2</v>
      </c>
      <c r="L106" s="106">
        <f t="shared" si="24"/>
        <v>1357</v>
      </c>
    </row>
    <row r="107" spans="1:12">
      <c r="A107" s="109" t="s">
        <v>294</v>
      </c>
      <c r="B107" s="103" t="s">
        <v>51</v>
      </c>
      <c r="C107" s="109">
        <f t="shared" si="20"/>
        <v>8433</v>
      </c>
      <c r="D107" s="109">
        <f t="shared" si="21"/>
        <v>294479</v>
      </c>
      <c r="E107" s="92"/>
      <c r="F107" s="92"/>
      <c r="G107" s="92"/>
      <c r="H107" s="96">
        <v>1.3400275975466329</v>
      </c>
      <c r="I107" s="97">
        <f t="shared" si="19"/>
        <v>0.87749381919755665</v>
      </c>
      <c r="J107" s="92">
        <f t="shared" si="22"/>
        <v>7900</v>
      </c>
      <c r="K107" s="99">
        <f t="shared" si="23"/>
        <v>2.6827040298289521E-2</v>
      </c>
      <c r="L107" s="106">
        <f t="shared" si="24"/>
        <v>-533</v>
      </c>
    </row>
    <row r="108" spans="1:12">
      <c r="A108" s="109" t="s">
        <v>294</v>
      </c>
      <c r="B108" s="104" t="s">
        <v>76</v>
      </c>
      <c r="C108" s="109">
        <f t="shared" si="20"/>
        <v>6153</v>
      </c>
      <c r="D108" s="109">
        <f t="shared" si="21"/>
        <v>156569</v>
      </c>
      <c r="E108" s="92"/>
      <c r="F108" s="92"/>
      <c r="G108" s="92"/>
      <c r="H108" s="96">
        <v>1.6230704225001107</v>
      </c>
      <c r="I108" s="97">
        <f t="shared" si="19"/>
        <v>1.0628395015697807</v>
      </c>
      <c r="J108" s="92">
        <f t="shared" si="22"/>
        <v>4900</v>
      </c>
      <c r="K108" s="99">
        <f t="shared" si="23"/>
        <v>3.1296105870255289E-2</v>
      </c>
      <c r="L108" s="106">
        <f t="shared" si="24"/>
        <v>-1253</v>
      </c>
    </row>
    <row r="109" spans="1:12">
      <c r="A109" s="109" t="s">
        <v>294</v>
      </c>
      <c r="B109" s="102" t="s">
        <v>104</v>
      </c>
      <c r="C109" s="109">
        <f t="shared" si="20"/>
        <v>10335</v>
      </c>
      <c r="D109" s="109">
        <f t="shared" si="21"/>
        <v>285606</v>
      </c>
      <c r="E109" s="92"/>
      <c r="F109" s="92"/>
      <c r="G109" s="92"/>
      <c r="H109" s="96">
        <v>1.2220837502608308</v>
      </c>
      <c r="I109" s="97">
        <f t="shared" si="19"/>
        <v>0.80026033744303615</v>
      </c>
      <c r="J109" s="92">
        <f t="shared" si="22"/>
        <v>6800</v>
      </c>
      <c r="K109" s="99">
        <f t="shared" si="23"/>
        <v>2.3809023619951963E-2</v>
      </c>
      <c r="L109" s="106">
        <f t="shared" si="24"/>
        <v>-3535</v>
      </c>
    </row>
    <row r="110" spans="1:12">
      <c r="A110" s="109" t="s">
        <v>294</v>
      </c>
      <c r="B110" s="105" t="s">
        <v>1</v>
      </c>
      <c r="C110" s="109">
        <f t="shared" si="20"/>
        <v>10570</v>
      </c>
      <c r="D110" s="109">
        <f t="shared" si="21"/>
        <v>419610</v>
      </c>
      <c r="E110" s="92"/>
      <c r="F110" s="92"/>
      <c r="G110" s="92"/>
      <c r="H110" s="96">
        <v>1.7468614595399194</v>
      </c>
      <c r="I110" s="97">
        <f t="shared" si="19"/>
        <v>1.1439019140703619</v>
      </c>
      <c r="J110" s="92">
        <f t="shared" si="22"/>
        <v>14400</v>
      </c>
      <c r="K110" s="99">
        <f t="shared" si="23"/>
        <v>3.4317580610566958E-2</v>
      </c>
      <c r="L110" s="106">
        <f t="shared" si="24"/>
        <v>3830</v>
      </c>
    </row>
    <row r="111" spans="1:12">
      <c r="A111" s="109"/>
      <c r="B111" s="92"/>
      <c r="C111" s="110"/>
      <c r="D111" s="110"/>
      <c r="E111" s="92"/>
      <c r="F111" s="92"/>
      <c r="G111" s="92"/>
      <c r="H111" s="107"/>
      <c r="I111" s="108"/>
      <c r="J111" s="92"/>
      <c r="K111" s="92"/>
      <c r="L111" s="92"/>
    </row>
    <row r="112" spans="1:12">
      <c r="A112" s="109" t="s">
        <v>295</v>
      </c>
      <c r="B112" s="92" t="s">
        <v>204</v>
      </c>
      <c r="C112" s="110">
        <f>SUM(C104:C110)</f>
        <v>55850</v>
      </c>
      <c r="D112" s="110">
        <f>SUM(D104:D110)</f>
        <v>1796699</v>
      </c>
      <c r="E112" s="92"/>
      <c r="F112" s="92"/>
      <c r="G112" s="92"/>
      <c r="H112" s="96">
        <v>1.5271077336727572</v>
      </c>
      <c r="I112" s="97">
        <f t="shared" si="19"/>
        <v>1</v>
      </c>
      <c r="J112" s="92">
        <f>SUM(J104:J110)</f>
        <v>54200</v>
      </c>
      <c r="K112" s="99">
        <f t="shared" si="23"/>
        <v>3.0166432997402459E-2</v>
      </c>
      <c r="L112" s="106">
        <f t="shared" si="24"/>
        <v>-1650</v>
      </c>
    </row>
  </sheetData>
  <sortState ref="A4:L102">
    <sortCondition ref="A4"/>
  </sortState>
  <conditionalFormatting sqref="H4:H102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4:H102 K4:L102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4:K102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104:K110">
    <cfRule type="colorScale" priority="2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104:K110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112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112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04:H110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04:H110">
    <cfRule type="colorScale" priority="2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12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112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4:H102 H104:H112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4:K112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L4:L112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112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K112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4:I102">
    <cfRule type="colorScale" priority="1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4:I102">
    <cfRule type="colorScale" priority="1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04:I110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04:I110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12">
    <cfRule type="colorScale" priority="1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12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4:I102 I104:I112">
    <cfRule type="colorScale" priority="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04:I110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04:I110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12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12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12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112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4:I112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scale="4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7"/>
  <sheetViews>
    <sheetView workbookViewId="0">
      <pane xSplit="1" ySplit="4" topLeftCell="BG106" activePane="bottomRight" state="frozen"/>
      <selection pane="topRight" activeCell="B1" sqref="B1"/>
      <selection pane="bottomLeft" activeCell="A5" sqref="A5"/>
      <selection pane="bottomRight" activeCell="BJ113" sqref="BJ113:BL117"/>
    </sheetView>
  </sheetViews>
  <sheetFormatPr baseColWidth="10" defaultColWidth="15.7109375" defaultRowHeight="13.5"/>
  <cols>
    <col min="1" max="1" width="25.7109375" style="24" customWidth="1"/>
    <col min="2" max="16384" width="15.7109375" style="24"/>
  </cols>
  <sheetData>
    <row r="1" spans="1:74" ht="15" thickBot="1">
      <c r="A1" s="6" t="s">
        <v>108</v>
      </c>
      <c r="B1" s="27">
        <v>2</v>
      </c>
      <c r="C1" s="27">
        <f>B1+1</f>
        <v>3</v>
      </c>
      <c r="D1" s="27">
        <f t="shared" ref="D1:BO1" si="0">C1+1</f>
        <v>4</v>
      </c>
      <c r="E1" s="27">
        <f t="shared" si="0"/>
        <v>5</v>
      </c>
      <c r="F1" s="27">
        <f t="shared" si="0"/>
        <v>6</v>
      </c>
      <c r="G1" s="27">
        <f t="shared" si="0"/>
        <v>7</v>
      </c>
      <c r="H1" s="27">
        <f t="shared" si="0"/>
        <v>8</v>
      </c>
      <c r="I1" s="27">
        <f t="shared" si="0"/>
        <v>9</v>
      </c>
      <c r="J1" s="27">
        <f t="shared" si="0"/>
        <v>10</v>
      </c>
      <c r="K1" s="27">
        <f t="shared" si="0"/>
        <v>11</v>
      </c>
      <c r="L1" s="27">
        <f t="shared" si="0"/>
        <v>12</v>
      </c>
      <c r="M1" s="27">
        <f t="shared" si="0"/>
        <v>13</v>
      </c>
      <c r="N1" s="27">
        <f t="shared" si="0"/>
        <v>14</v>
      </c>
      <c r="O1" s="27">
        <f t="shared" si="0"/>
        <v>15</v>
      </c>
      <c r="P1" s="27">
        <f t="shared" si="0"/>
        <v>16</v>
      </c>
      <c r="Q1" s="27">
        <f t="shared" si="0"/>
        <v>17</v>
      </c>
      <c r="R1" s="27">
        <f t="shared" si="0"/>
        <v>18</v>
      </c>
      <c r="S1" s="27">
        <f t="shared" si="0"/>
        <v>19</v>
      </c>
      <c r="T1" s="27">
        <f t="shared" si="0"/>
        <v>20</v>
      </c>
      <c r="U1" s="27">
        <f t="shared" si="0"/>
        <v>21</v>
      </c>
      <c r="V1" s="27">
        <f t="shared" si="0"/>
        <v>22</v>
      </c>
      <c r="W1" s="27">
        <f t="shared" si="0"/>
        <v>23</v>
      </c>
      <c r="X1" s="27">
        <f t="shared" si="0"/>
        <v>24</v>
      </c>
      <c r="Y1" s="27">
        <f t="shared" si="0"/>
        <v>25</v>
      </c>
      <c r="Z1" s="27">
        <f t="shared" si="0"/>
        <v>26</v>
      </c>
      <c r="AA1" s="27">
        <f t="shared" si="0"/>
        <v>27</v>
      </c>
      <c r="AB1" s="27">
        <f t="shared" si="0"/>
        <v>28</v>
      </c>
      <c r="AC1" s="27">
        <f t="shared" si="0"/>
        <v>29</v>
      </c>
      <c r="AD1" s="27">
        <f t="shared" si="0"/>
        <v>30</v>
      </c>
      <c r="AE1" s="27">
        <f t="shared" si="0"/>
        <v>31</v>
      </c>
      <c r="AF1" s="27">
        <f t="shared" si="0"/>
        <v>32</v>
      </c>
      <c r="AG1" s="27">
        <f t="shared" si="0"/>
        <v>33</v>
      </c>
      <c r="AH1" s="27">
        <f t="shared" si="0"/>
        <v>34</v>
      </c>
      <c r="AI1" s="27">
        <f t="shared" si="0"/>
        <v>35</v>
      </c>
      <c r="AJ1" s="27">
        <f t="shared" si="0"/>
        <v>36</v>
      </c>
      <c r="AK1" s="27">
        <f t="shared" si="0"/>
        <v>37</v>
      </c>
      <c r="AL1" s="27">
        <f t="shared" si="0"/>
        <v>38</v>
      </c>
      <c r="AM1" s="27">
        <f t="shared" si="0"/>
        <v>39</v>
      </c>
      <c r="AN1" s="27">
        <f t="shared" si="0"/>
        <v>40</v>
      </c>
      <c r="AO1" s="27">
        <f t="shared" si="0"/>
        <v>41</v>
      </c>
      <c r="AP1" s="27">
        <f t="shared" si="0"/>
        <v>42</v>
      </c>
      <c r="AQ1" s="27">
        <f t="shared" si="0"/>
        <v>43</v>
      </c>
      <c r="AR1" s="27">
        <f t="shared" si="0"/>
        <v>44</v>
      </c>
      <c r="AS1" s="27">
        <f t="shared" si="0"/>
        <v>45</v>
      </c>
      <c r="AT1" s="27">
        <f t="shared" si="0"/>
        <v>46</v>
      </c>
      <c r="AU1" s="27">
        <f t="shared" si="0"/>
        <v>47</v>
      </c>
      <c r="AV1" s="27">
        <f t="shared" si="0"/>
        <v>48</v>
      </c>
      <c r="AW1" s="27">
        <f t="shared" si="0"/>
        <v>49</v>
      </c>
      <c r="AX1" s="27">
        <f t="shared" si="0"/>
        <v>50</v>
      </c>
      <c r="AY1" s="27">
        <f t="shared" si="0"/>
        <v>51</v>
      </c>
      <c r="AZ1" s="27">
        <f t="shared" si="0"/>
        <v>52</v>
      </c>
      <c r="BA1" s="27">
        <f t="shared" si="0"/>
        <v>53</v>
      </c>
      <c r="BB1" s="27">
        <f t="shared" si="0"/>
        <v>54</v>
      </c>
      <c r="BC1" s="27">
        <f t="shared" si="0"/>
        <v>55</v>
      </c>
      <c r="BD1" s="27">
        <f t="shared" si="0"/>
        <v>56</v>
      </c>
      <c r="BE1" s="27">
        <f t="shared" si="0"/>
        <v>57</v>
      </c>
      <c r="BF1" s="27">
        <f t="shared" si="0"/>
        <v>58</v>
      </c>
      <c r="BG1" s="27">
        <f t="shared" si="0"/>
        <v>59</v>
      </c>
      <c r="BH1" s="27">
        <f t="shared" si="0"/>
        <v>60</v>
      </c>
      <c r="BI1" s="27">
        <f t="shared" si="0"/>
        <v>61</v>
      </c>
      <c r="BJ1" s="27">
        <f t="shared" si="0"/>
        <v>62</v>
      </c>
      <c r="BK1" s="27">
        <f t="shared" si="0"/>
        <v>63</v>
      </c>
      <c r="BL1" s="27">
        <f t="shared" si="0"/>
        <v>64</v>
      </c>
      <c r="BM1" s="27">
        <f t="shared" si="0"/>
        <v>65</v>
      </c>
      <c r="BN1" s="27">
        <f t="shared" si="0"/>
        <v>66</v>
      </c>
      <c r="BO1" s="27">
        <f t="shared" si="0"/>
        <v>67</v>
      </c>
    </row>
    <row r="2" spans="1:74" ht="15">
      <c r="A2" s="114" t="s">
        <v>109</v>
      </c>
      <c r="B2" s="111" t="s">
        <v>207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8"/>
      <c r="W2" s="112" t="s">
        <v>208</v>
      </c>
      <c r="X2" s="117"/>
      <c r="Y2" s="117"/>
      <c r="Z2" s="117"/>
      <c r="AA2" s="118"/>
      <c r="AB2" s="119" t="s">
        <v>110</v>
      </c>
      <c r="AC2" s="120"/>
      <c r="AD2" s="120"/>
      <c r="AE2" s="120"/>
      <c r="AF2" s="120"/>
      <c r="AG2" s="120"/>
      <c r="AH2" s="120"/>
      <c r="AI2" s="120"/>
      <c r="AJ2" s="120"/>
      <c r="AK2" s="120"/>
      <c r="AL2" s="121"/>
      <c r="AM2" s="121"/>
      <c r="AN2" s="122"/>
      <c r="AO2" s="123"/>
      <c r="AP2" s="124"/>
      <c r="AQ2" s="119" t="s">
        <v>111</v>
      </c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2"/>
      <c r="BD2" s="124"/>
      <c r="BE2" s="111" t="s">
        <v>112</v>
      </c>
      <c r="BF2" s="112"/>
      <c r="BG2" s="112"/>
      <c r="BH2" s="112"/>
      <c r="BI2" s="112"/>
      <c r="BJ2" s="112"/>
      <c r="BK2" s="112"/>
      <c r="BL2" s="112"/>
      <c r="BM2" s="112"/>
      <c r="BN2" s="112"/>
      <c r="BO2" s="113"/>
    </row>
    <row r="3" spans="1:74" ht="60">
      <c r="A3" s="115"/>
      <c r="B3" s="7" t="s">
        <v>113</v>
      </c>
      <c r="C3" s="8" t="s">
        <v>114</v>
      </c>
      <c r="D3" s="9" t="s">
        <v>115</v>
      </c>
      <c r="E3" s="8" t="s">
        <v>116</v>
      </c>
      <c r="F3" s="9" t="s">
        <v>117</v>
      </c>
      <c r="G3" s="8" t="s">
        <v>118</v>
      </c>
      <c r="H3" s="9" t="s">
        <v>119</v>
      </c>
      <c r="I3" s="9" t="s">
        <v>120</v>
      </c>
      <c r="J3" s="9" t="s">
        <v>121</v>
      </c>
      <c r="K3" s="9" t="s">
        <v>122</v>
      </c>
      <c r="L3" s="9" t="s">
        <v>123</v>
      </c>
      <c r="M3" s="9" t="s">
        <v>124</v>
      </c>
      <c r="N3" s="9" t="s">
        <v>125</v>
      </c>
      <c r="O3" s="9" t="s">
        <v>126</v>
      </c>
      <c r="P3" s="9" t="s">
        <v>127</v>
      </c>
      <c r="Q3" s="9" t="s">
        <v>128</v>
      </c>
      <c r="R3" s="9" t="s">
        <v>129</v>
      </c>
      <c r="S3" s="9" t="s">
        <v>130</v>
      </c>
      <c r="T3" s="9" t="s">
        <v>131</v>
      </c>
      <c r="U3" s="9" t="s">
        <v>132</v>
      </c>
      <c r="V3" s="10" t="s">
        <v>133</v>
      </c>
      <c r="W3" s="11" t="s">
        <v>134</v>
      </c>
      <c r="X3" s="9" t="s">
        <v>135</v>
      </c>
      <c r="Y3" s="9" t="s">
        <v>136</v>
      </c>
      <c r="Z3" s="9" t="s">
        <v>137</v>
      </c>
      <c r="AA3" s="12" t="s">
        <v>138</v>
      </c>
      <c r="AB3" s="7" t="s">
        <v>209</v>
      </c>
      <c r="AC3" s="8" t="s">
        <v>210</v>
      </c>
      <c r="AD3" s="8" t="s">
        <v>211</v>
      </c>
      <c r="AE3" s="8" t="s">
        <v>212</v>
      </c>
      <c r="AF3" s="8" t="s">
        <v>213</v>
      </c>
      <c r="AG3" s="9" t="s">
        <v>214</v>
      </c>
      <c r="AH3" s="8" t="s">
        <v>215</v>
      </c>
      <c r="AI3" s="9" t="s">
        <v>216</v>
      </c>
      <c r="AJ3" s="8" t="s">
        <v>217</v>
      </c>
      <c r="AK3" s="8" t="s">
        <v>218</v>
      </c>
      <c r="AL3" s="8" t="s">
        <v>219</v>
      </c>
      <c r="AM3" s="8" t="s">
        <v>220</v>
      </c>
      <c r="AN3" s="8" t="s">
        <v>221</v>
      </c>
      <c r="AO3" s="13" t="s">
        <v>222</v>
      </c>
      <c r="AP3" s="14" t="s">
        <v>223</v>
      </c>
      <c r="AQ3" s="7" t="s">
        <v>224</v>
      </c>
      <c r="AR3" s="8" t="s">
        <v>225</v>
      </c>
      <c r="AS3" s="8" t="s">
        <v>226</v>
      </c>
      <c r="AT3" s="15" t="s">
        <v>227</v>
      </c>
      <c r="AU3" s="12" t="s">
        <v>228</v>
      </c>
      <c r="AV3" s="9" t="s">
        <v>229</v>
      </c>
      <c r="AW3" s="9" t="s">
        <v>230</v>
      </c>
      <c r="AX3" s="8" t="s">
        <v>231</v>
      </c>
      <c r="AY3" s="9" t="s">
        <v>232</v>
      </c>
      <c r="AZ3" s="9" t="s">
        <v>233</v>
      </c>
      <c r="BA3" s="9" t="s">
        <v>234</v>
      </c>
      <c r="BB3" s="8" t="s">
        <v>235</v>
      </c>
      <c r="BC3" s="8" t="s">
        <v>236</v>
      </c>
      <c r="BD3" s="14" t="s">
        <v>237</v>
      </c>
      <c r="BE3" s="7" t="s">
        <v>238</v>
      </c>
      <c r="BF3" s="8" t="s">
        <v>239</v>
      </c>
      <c r="BG3" s="8" t="s">
        <v>240</v>
      </c>
      <c r="BH3" s="8" t="s">
        <v>241</v>
      </c>
      <c r="BI3" s="9" t="s">
        <v>242</v>
      </c>
      <c r="BJ3" s="8" t="s">
        <v>243</v>
      </c>
      <c r="BK3" s="13" t="s">
        <v>244</v>
      </c>
      <c r="BL3" s="13" t="s">
        <v>245</v>
      </c>
      <c r="BM3" s="14" t="s">
        <v>246</v>
      </c>
      <c r="BN3" s="7" t="s">
        <v>247</v>
      </c>
      <c r="BO3" s="8" t="s">
        <v>248</v>
      </c>
    </row>
    <row r="4" spans="1:74" ht="108.75" thickBot="1">
      <c r="A4" s="116"/>
      <c r="B4" s="16" t="s">
        <v>146</v>
      </c>
      <c r="C4" s="17" t="s">
        <v>147</v>
      </c>
      <c r="D4" s="18" t="s">
        <v>148</v>
      </c>
      <c r="E4" s="17" t="s">
        <v>149</v>
      </c>
      <c r="F4" s="18" t="s">
        <v>150</v>
      </c>
      <c r="G4" s="17" t="s">
        <v>151</v>
      </c>
      <c r="H4" s="18" t="s">
        <v>152</v>
      </c>
      <c r="I4" s="17" t="s">
        <v>153</v>
      </c>
      <c r="J4" s="17" t="s">
        <v>154</v>
      </c>
      <c r="K4" s="17" t="s">
        <v>155</v>
      </c>
      <c r="L4" s="18" t="s">
        <v>156</v>
      </c>
      <c r="M4" s="18" t="s">
        <v>157</v>
      </c>
      <c r="N4" s="18" t="s">
        <v>158</v>
      </c>
      <c r="O4" s="18" t="s">
        <v>159</v>
      </c>
      <c r="P4" s="18" t="s">
        <v>160</v>
      </c>
      <c r="Q4" s="18" t="s">
        <v>161</v>
      </c>
      <c r="R4" s="18" t="s">
        <v>162</v>
      </c>
      <c r="S4" s="18" t="s">
        <v>163</v>
      </c>
      <c r="T4" s="18" t="s">
        <v>164</v>
      </c>
      <c r="U4" s="18" t="s">
        <v>132</v>
      </c>
      <c r="V4" s="19" t="s">
        <v>165</v>
      </c>
      <c r="W4" s="20" t="s">
        <v>166</v>
      </c>
      <c r="X4" s="18" t="s">
        <v>167</v>
      </c>
      <c r="Y4" s="18" t="s">
        <v>249</v>
      </c>
      <c r="Z4" s="18" t="s">
        <v>250</v>
      </c>
      <c r="AA4" s="21" t="s">
        <v>168</v>
      </c>
      <c r="AB4" s="16" t="s">
        <v>169</v>
      </c>
      <c r="AC4" s="17" t="s">
        <v>170</v>
      </c>
      <c r="AD4" s="17" t="s">
        <v>171</v>
      </c>
      <c r="AE4" s="17" t="s">
        <v>172</v>
      </c>
      <c r="AF4" s="17" t="s">
        <v>173</v>
      </c>
      <c r="AG4" s="18" t="s">
        <v>174</v>
      </c>
      <c r="AH4" s="17" t="s">
        <v>175</v>
      </c>
      <c r="AI4" s="18" t="s">
        <v>176</v>
      </c>
      <c r="AJ4" s="17" t="s">
        <v>177</v>
      </c>
      <c r="AK4" s="17" t="s">
        <v>178</v>
      </c>
      <c r="AL4" s="17" t="s">
        <v>179</v>
      </c>
      <c r="AM4" s="17" t="s">
        <v>180</v>
      </c>
      <c r="AN4" s="17" t="s">
        <v>181</v>
      </c>
      <c r="AO4" s="17" t="s">
        <v>251</v>
      </c>
      <c r="AP4" s="22" t="s">
        <v>252</v>
      </c>
      <c r="AQ4" s="16" t="s">
        <v>182</v>
      </c>
      <c r="AR4" s="17" t="s">
        <v>183</v>
      </c>
      <c r="AS4" s="17" t="s">
        <v>184</v>
      </c>
      <c r="AT4" s="17" t="s">
        <v>185</v>
      </c>
      <c r="AU4" s="17" t="s">
        <v>186</v>
      </c>
      <c r="AV4" s="18" t="s">
        <v>187</v>
      </c>
      <c r="AW4" s="18" t="s">
        <v>188</v>
      </c>
      <c r="AX4" s="17" t="s">
        <v>189</v>
      </c>
      <c r="AY4" s="18" t="s">
        <v>190</v>
      </c>
      <c r="AZ4" s="18" t="s">
        <v>253</v>
      </c>
      <c r="BA4" s="18" t="s">
        <v>254</v>
      </c>
      <c r="BB4" s="17" t="s">
        <v>191</v>
      </c>
      <c r="BC4" s="17" t="s">
        <v>192</v>
      </c>
      <c r="BD4" s="22" t="s">
        <v>193</v>
      </c>
      <c r="BE4" s="16" t="s">
        <v>194</v>
      </c>
      <c r="BF4" s="17" t="s">
        <v>195</v>
      </c>
      <c r="BG4" s="17" t="s">
        <v>196</v>
      </c>
      <c r="BH4" s="17" t="s">
        <v>255</v>
      </c>
      <c r="BI4" s="17" t="s">
        <v>197</v>
      </c>
      <c r="BJ4" s="17" t="s">
        <v>198</v>
      </c>
      <c r="BK4" s="23" t="s">
        <v>199</v>
      </c>
      <c r="BL4" s="23" t="s">
        <v>200</v>
      </c>
      <c r="BM4" s="22" t="s">
        <v>201</v>
      </c>
      <c r="BN4" s="16" t="s">
        <v>202</v>
      </c>
      <c r="BO4" s="17" t="s">
        <v>203</v>
      </c>
    </row>
    <row r="5" spans="1:74">
      <c r="A5" s="28" t="s">
        <v>89</v>
      </c>
      <c r="B5" s="29">
        <v>1793</v>
      </c>
      <c r="C5" s="29">
        <v>167</v>
      </c>
      <c r="D5" s="30">
        <v>9.3139988845510313</v>
      </c>
      <c r="E5" s="29">
        <v>229</v>
      </c>
      <c r="F5" s="30">
        <v>12.771890686001116</v>
      </c>
      <c r="G5" s="29">
        <v>381</v>
      </c>
      <c r="H5" s="30">
        <v>21.249302844394869</v>
      </c>
      <c r="I5" s="29">
        <v>732</v>
      </c>
      <c r="J5" s="30">
        <v>40.871021775544385</v>
      </c>
      <c r="K5" s="29">
        <v>113</v>
      </c>
      <c r="L5" s="30">
        <v>67.664670658682638</v>
      </c>
      <c r="M5" s="29">
        <v>1298</v>
      </c>
      <c r="N5" s="31">
        <v>1.4445300462249615</v>
      </c>
      <c r="O5" s="29">
        <v>919</v>
      </c>
      <c r="P5" s="30">
        <v>70.801232665639446</v>
      </c>
      <c r="Q5" s="29">
        <v>111</v>
      </c>
      <c r="R5" s="30">
        <v>8.5516178736517716</v>
      </c>
      <c r="S5" s="29">
        <v>38</v>
      </c>
      <c r="T5" s="30">
        <v>34.234234234234229</v>
      </c>
      <c r="U5" s="30">
        <v>1.288</v>
      </c>
      <c r="V5" s="32">
        <v>1392.0807453416148</v>
      </c>
      <c r="W5" s="29">
        <v>18</v>
      </c>
      <c r="X5" s="29">
        <v>7</v>
      </c>
      <c r="Y5" s="29">
        <v>359</v>
      </c>
      <c r="Z5" s="29">
        <v>247</v>
      </c>
      <c r="AA5" s="33">
        <v>112</v>
      </c>
      <c r="AB5" s="29">
        <v>794</v>
      </c>
      <c r="AC5" s="30">
        <v>55.836849507735579</v>
      </c>
      <c r="AD5" s="29">
        <v>77</v>
      </c>
      <c r="AE5" s="30">
        <v>5.4149085794655409</v>
      </c>
      <c r="AF5" s="29">
        <v>4</v>
      </c>
      <c r="AG5" s="30">
        <v>2.4242424242424243</v>
      </c>
      <c r="AH5" s="29">
        <v>6</v>
      </c>
      <c r="AI5" s="30">
        <v>3.3707865168539324</v>
      </c>
      <c r="AJ5" s="29">
        <v>187</v>
      </c>
      <c r="AK5" s="30">
        <v>10.429447852760736</v>
      </c>
      <c r="AL5" s="29">
        <v>51</v>
      </c>
      <c r="AM5" s="30">
        <v>35.91549295774648</v>
      </c>
      <c r="AN5" s="29">
        <v>105</v>
      </c>
      <c r="AO5" s="34">
        <v>1728</v>
      </c>
      <c r="AP5" s="34">
        <v>26493</v>
      </c>
      <c r="AQ5" s="29">
        <v>91</v>
      </c>
      <c r="AR5" s="29">
        <v>1157</v>
      </c>
      <c r="AS5" s="29">
        <v>24</v>
      </c>
      <c r="AT5" s="29">
        <v>17</v>
      </c>
      <c r="AU5" s="30">
        <v>1.4693171996542782</v>
      </c>
      <c r="AV5" s="30">
        <v>71.099394987035438</v>
      </c>
      <c r="AW5" s="30">
        <v>45.879531511433349</v>
      </c>
      <c r="AX5" s="29">
        <v>214</v>
      </c>
      <c r="AY5" s="30">
        <v>18.496110630942091</v>
      </c>
      <c r="AZ5" s="29">
        <v>54</v>
      </c>
      <c r="BA5" s="30">
        <v>25.233644859813083</v>
      </c>
      <c r="BB5" s="35"/>
      <c r="BC5" s="35"/>
      <c r="BD5" s="35"/>
      <c r="BE5" s="29">
        <v>1</v>
      </c>
      <c r="BF5" s="29"/>
      <c r="BG5" s="29">
        <v>51</v>
      </c>
      <c r="BH5" s="30">
        <v>64.705882352941174</v>
      </c>
      <c r="BI5" s="30">
        <v>33.333333333333336</v>
      </c>
      <c r="BJ5" s="29">
        <v>151</v>
      </c>
      <c r="BK5" s="29">
        <v>38</v>
      </c>
      <c r="BL5" s="29">
        <v>49</v>
      </c>
      <c r="BM5" s="29">
        <v>10</v>
      </c>
      <c r="BN5" s="29">
        <v>524</v>
      </c>
      <c r="BO5" s="29">
        <v>292.24762967094256</v>
      </c>
      <c r="BP5" s="36"/>
      <c r="BQ5" s="28"/>
      <c r="BR5" s="28"/>
      <c r="BS5" s="28"/>
      <c r="BT5" s="28"/>
      <c r="BU5" s="29"/>
      <c r="BV5" s="29"/>
    </row>
    <row r="6" spans="1:74">
      <c r="A6" s="28" t="s">
        <v>90</v>
      </c>
      <c r="B6" s="29">
        <v>2093</v>
      </c>
      <c r="C6" s="29">
        <v>291</v>
      </c>
      <c r="D6" s="30">
        <v>13.903487816531294</v>
      </c>
      <c r="E6" s="29">
        <v>253</v>
      </c>
      <c r="F6" s="30">
        <v>12.087912087912088</v>
      </c>
      <c r="G6" s="29">
        <v>403</v>
      </c>
      <c r="H6" s="30">
        <v>19.254658385093169</v>
      </c>
      <c r="I6" s="29">
        <v>687</v>
      </c>
      <c r="J6" s="30">
        <v>32.855093256814918</v>
      </c>
      <c r="K6" s="29">
        <v>140</v>
      </c>
      <c r="L6" s="30">
        <v>48.109965635738831</v>
      </c>
      <c r="M6" s="29">
        <v>1143</v>
      </c>
      <c r="N6" s="31">
        <v>1.8932633420822398</v>
      </c>
      <c r="O6" s="29">
        <v>533</v>
      </c>
      <c r="P6" s="30">
        <v>46.631671041119859</v>
      </c>
      <c r="Q6" s="29">
        <v>193</v>
      </c>
      <c r="R6" s="30">
        <v>16.885389326334209</v>
      </c>
      <c r="S6" s="29">
        <v>30</v>
      </c>
      <c r="T6" s="30">
        <v>15.544041450777202</v>
      </c>
      <c r="U6" s="30">
        <v>2.423</v>
      </c>
      <c r="V6" s="32">
        <v>863.80520016508456</v>
      </c>
      <c r="W6" s="29">
        <v>38</v>
      </c>
      <c r="X6" s="29">
        <v>4</v>
      </c>
      <c r="Y6" s="29">
        <v>499</v>
      </c>
      <c r="Z6" s="29">
        <v>361</v>
      </c>
      <c r="AA6" s="33">
        <v>138</v>
      </c>
      <c r="AB6" s="29">
        <v>834</v>
      </c>
      <c r="AC6" s="30">
        <v>52.986022871664545</v>
      </c>
      <c r="AD6" s="29">
        <v>21</v>
      </c>
      <c r="AE6" s="30">
        <v>1.3341804320203303</v>
      </c>
      <c r="AF6" s="29"/>
      <c r="AG6" s="29"/>
      <c r="AH6" s="29">
        <v>4</v>
      </c>
      <c r="AI6" s="30">
        <v>1.9801980198019802</v>
      </c>
      <c r="AJ6" s="29">
        <v>11</v>
      </c>
      <c r="AK6" s="30">
        <v>0.52556139512661249</v>
      </c>
      <c r="AL6" s="29"/>
      <c r="AM6" s="29"/>
      <c r="AN6" s="29">
        <v>7</v>
      </c>
      <c r="AO6" s="34">
        <v>1041</v>
      </c>
      <c r="AP6" s="34">
        <v>81470</v>
      </c>
      <c r="AQ6" s="29">
        <v>62</v>
      </c>
      <c r="AR6" s="29">
        <v>1105</v>
      </c>
      <c r="AS6" s="29">
        <v>36</v>
      </c>
      <c r="AT6" s="29">
        <v>6</v>
      </c>
      <c r="AU6" s="30">
        <v>0.54298642533936647</v>
      </c>
      <c r="AV6" s="30">
        <v>94.70407239819005</v>
      </c>
      <c r="AW6" s="30">
        <v>49.999044433827045</v>
      </c>
      <c r="AX6" s="29">
        <v>9</v>
      </c>
      <c r="AY6" s="30">
        <v>0.81447963800904977</v>
      </c>
      <c r="AZ6" s="29">
        <v>9</v>
      </c>
      <c r="BA6" s="30">
        <v>100</v>
      </c>
      <c r="BB6" s="35"/>
      <c r="BC6" s="35"/>
      <c r="BD6" s="29">
        <v>6172</v>
      </c>
      <c r="BE6" s="29">
        <v>2</v>
      </c>
      <c r="BF6" s="29">
        <v>1</v>
      </c>
      <c r="BG6" s="29">
        <v>44</v>
      </c>
      <c r="BH6" s="30">
        <v>34.090909090909093</v>
      </c>
      <c r="BI6" s="30">
        <v>65.909090909090907</v>
      </c>
      <c r="BJ6" s="29">
        <v>10</v>
      </c>
      <c r="BK6" s="29">
        <v>3</v>
      </c>
      <c r="BL6" s="29">
        <v>5</v>
      </c>
      <c r="BM6" s="29">
        <v>1</v>
      </c>
      <c r="BN6" s="29">
        <v>762</v>
      </c>
      <c r="BO6" s="29">
        <v>364.07071189679885</v>
      </c>
      <c r="BP6" s="28"/>
      <c r="BQ6" s="28"/>
      <c r="BR6" s="28"/>
      <c r="BS6" s="28"/>
      <c r="BT6" s="28"/>
      <c r="BU6" s="29"/>
      <c r="BV6" s="29"/>
    </row>
    <row r="7" spans="1:74">
      <c r="A7" s="28" t="s">
        <v>18</v>
      </c>
      <c r="B7" s="29">
        <v>12372</v>
      </c>
      <c r="C7" s="29">
        <v>1385</v>
      </c>
      <c r="D7" s="30">
        <v>11.194633042353702</v>
      </c>
      <c r="E7" s="29">
        <v>1760</v>
      </c>
      <c r="F7" s="30">
        <v>14.225670869705787</v>
      </c>
      <c r="G7" s="29">
        <v>2603</v>
      </c>
      <c r="H7" s="30">
        <v>21.039443905593274</v>
      </c>
      <c r="I7" s="29">
        <v>4433</v>
      </c>
      <c r="J7" s="30">
        <v>35.85989322116162</v>
      </c>
      <c r="K7" s="29">
        <v>705</v>
      </c>
      <c r="L7" s="30">
        <v>50.902527075812273</v>
      </c>
      <c r="M7" s="29">
        <v>8565</v>
      </c>
      <c r="N7" s="31">
        <v>1.4881494454173965</v>
      </c>
      <c r="O7" s="29">
        <v>5957</v>
      </c>
      <c r="P7" s="30">
        <v>69.550496205487448</v>
      </c>
      <c r="Q7" s="29">
        <v>966</v>
      </c>
      <c r="R7" s="30">
        <v>11.2784588441331</v>
      </c>
      <c r="S7" s="29">
        <v>301</v>
      </c>
      <c r="T7" s="30">
        <v>31.159420289855071</v>
      </c>
      <c r="U7" s="30">
        <v>2.2330000000000001</v>
      </c>
      <c r="V7" s="32">
        <v>5540.528437080161</v>
      </c>
      <c r="W7" s="29">
        <v>142</v>
      </c>
      <c r="X7" s="29">
        <v>88</v>
      </c>
      <c r="Y7" s="29">
        <v>1729</v>
      </c>
      <c r="Z7" s="29">
        <v>1656</v>
      </c>
      <c r="AA7" s="33">
        <v>73</v>
      </c>
      <c r="AB7" s="29">
        <v>5168</v>
      </c>
      <c r="AC7" s="30">
        <v>54.867820363095873</v>
      </c>
      <c r="AD7" s="29">
        <v>594</v>
      </c>
      <c r="AE7" s="30">
        <v>6.3064019534982485</v>
      </c>
      <c r="AF7" s="29">
        <v>24</v>
      </c>
      <c r="AG7" s="30">
        <v>2.5974025974025974</v>
      </c>
      <c r="AH7" s="29">
        <v>82</v>
      </c>
      <c r="AI7" s="30">
        <v>6.1933534743202419</v>
      </c>
      <c r="AJ7" s="29">
        <v>1174</v>
      </c>
      <c r="AK7" s="30">
        <v>9.4891690914969278</v>
      </c>
      <c r="AL7" s="29">
        <v>204</v>
      </c>
      <c r="AM7" s="30">
        <v>17.099748533109807</v>
      </c>
      <c r="AN7" s="29">
        <v>838</v>
      </c>
      <c r="AO7" s="34">
        <v>6709</v>
      </c>
      <c r="AP7" s="34">
        <v>31180</v>
      </c>
      <c r="AQ7" s="29">
        <v>633</v>
      </c>
      <c r="AR7" s="29">
        <v>7273</v>
      </c>
      <c r="AS7" s="29"/>
      <c r="AT7" s="29">
        <v>66</v>
      </c>
      <c r="AU7" s="30">
        <v>0.90746597002612395</v>
      </c>
      <c r="AV7" s="30">
        <v>62.399835006187267</v>
      </c>
      <c r="AW7" s="30">
        <v>36.682347235693499</v>
      </c>
      <c r="AX7" s="29">
        <v>1550</v>
      </c>
      <c r="AY7" s="30">
        <v>21.311700811219577</v>
      </c>
      <c r="AZ7" s="29">
        <v>330</v>
      </c>
      <c r="BA7" s="30">
        <v>21.29032258064516</v>
      </c>
      <c r="BB7" s="35"/>
      <c r="BC7" s="35"/>
      <c r="BD7" s="29">
        <v>3046</v>
      </c>
      <c r="BE7" s="29">
        <v>9</v>
      </c>
      <c r="BF7" s="29">
        <v>1</v>
      </c>
      <c r="BG7" s="29">
        <v>396</v>
      </c>
      <c r="BH7" s="30">
        <v>57.828282828282831</v>
      </c>
      <c r="BI7" s="30">
        <v>38.888888888888886</v>
      </c>
      <c r="BJ7" s="29">
        <v>157</v>
      </c>
      <c r="BK7" s="29">
        <v>18</v>
      </c>
      <c r="BL7" s="29">
        <v>66</v>
      </c>
      <c r="BM7" s="29">
        <v>9</v>
      </c>
      <c r="BN7" s="29">
        <v>2992</v>
      </c>
      <c r="BO7" s="29">
        <v>241.83640478499836</v>
      </c>
      <c r="BP7" s="28"/>
      <c r="BQ7" s="28"/>
      <c r="BR7" s="28"/>
      <c r="BS7" s="28"/>
      <c r="BT7" s="28"/>
      <c r="BU7" s="29"/>
      <c r="BV7" s="29"/>
    </row>
    <row r="8" spans="1:74">
      <c r="A8" s="28" t="s">
        <v>91</v>
      </c>
      <c r="B8" s="29">
        <v>22433</v>
      </c>
      <c r="C8" s="29">
        <v>2870</v>
      </c>
      <c r="D8" s="30">
        <v>12.793652208799536</v>
      </c>
      <c r="E8" s="29">
        <v>2111</v>
      </c>
      <c r="F8" s="30">
        <v>9.4102438372041188</v>
      </c>
      <c r="G8" s="29">
        <v>4998</v>
      </c>
      <c r="H8" s="30">
        <v>22.279677261177728</v>
      </c>
      <c r="I8" s="29">
        <v>8137</v>
      </c>
      <c r="J8" s="30">
        <v>36.285395763656631</v>
      </c>
      <c r="K8" s="29">
        <v>1443</v>
      </c>
      <c r="L8" s="30">
        <v>50.278745644599304</v>
      </c>
      <c r="M8" s="29">
        <v>15177</v>
      </c>
      <c r="N8" s="31">
        <v>1.5217104829676484</v>
      </c>
      <c r="O8" s="29">
        <v>10576</v>
      </c>
      <c r="P8" s="30">
        <v>69.684390854582588</v>
      </c>
      <c r="Q8" s="29">
        <v>1914</v>
      </c>
      <c r="R8" s="30">
        <v>12.611187981814586</v>
      </c>
      <c r="S8" s="29">
        <v>627</v>
      </c>
      <c r="T8" s="30">
        <v>32.758620689655174</v>
      </c>
      <c r="U8" s="30">
        <v>2.298</v>
      </c>
      <c r="V8" s="32">
        <v>9761.9669277632729</v>
      </c>
      <c r="W8" s="29">
        <v>306</v>
      </c>
      <c r="X8" s="29">
        <v>138</v>
      </c>
      <c r="Y8" s="29">
        <v>3158</v>
      </c>
      <c r="Z8" s="29">
        <v>3138</v>
      </c>
      <c r="AA8" s="33">
        <v>20</v>
      </c>
      <c r="AB8" s="29">
        <v>8445</v>
      </c>
      <c r="AC8" s="30">
        <v>47.409195531353504</v>
      </c>
      <c r="AD8" s="29">
        <v>1518</v>
      </c>
      <c r="AE8" s="30">
        <v>8.5218660528827268</v>
      </c>
      <c r="AF8" s="29">
        <v>78</v>
      </c>
      <c r="AG8" s="30">
        <v>3.9654295882053887</v>
      </c>
      <c r="AH8" s="29">
        <v>199</v>
      </c>
      <c r="AI8" s="30">
        <v>10.523532522474881</v>
      </c>
      <c r="AJ8" s="29">
        <v>3362</v>
      </c>
      <c r="AK8" s="30">
        <v>14.986849730308027</v>
      </c>
      <c r="AL8" s="29">
        <v>695</v>
      </c>
      <c r="AM8" s="30">
        <v>27.700278995615783</v>
      </c>
      <c r="AN8" s="29">
        <v>2208</v>
      </c>
      <c r="AO8" s="34">
        <v>11067</v>
      </c>
      <c r="AP8" s="34">
        <v>25615</v>
      </c>
      <c r="AQ8" s="29">
        <v>1259</v>
      </c>
      <c r="AR8" s="29">
        <v>12331</v>
      </c>
      <c r="AS8" s="29">
        <v>15</v>
      </c>
      <c r="AT8" s="29">
        <v>164</v>
      </c>
      <c r="AU8" s="30">
        <v>1.3299813478225611</v>
      </c>
      <c r="AV8" s="30">
        <v>63.774795231530291</v>
      </c>
      <c r="AW8" s="30">
        <v>35.055810636116433</v>
      </c>
      <c r="AX8" s="29">
        <v>2176</v>
      </c>
      <c r="AY8" s="30">
        <v>17.646581785743248</v>
      </c>
      <c r="AZ8" s="29">
        <v>900</v>
      </c>
      <c r="BA8" s="30">
        <v>41.360294117647058</v>
      </c>
      <c r="BB8" s="29">
        <v>951</v>
      </c>
      <c r="BC8" s="35"/>
      <c r="BD8" s="29">
        <v>4620</v>
      </c>
      <c r="BE8" s="29">
        <v>19</v>
      </c>
      <c r="BF8" s="29">
        <v>1</v>
      </c>
      <c r="BG8" s="29">
        <v>743</v>
      </c>
      <c r="BH8" s="30">
        <v>61.911170928667566</v>
      </c>
      <c r="BI8" s="30">
        <v>32.839838492597579</v>
      </c>
      <c r="BJ8" s="29">
        <v>37</v>
      </c>
      <c r="BK8" s="29">
        <v>12</v>
      </c>
      <c r="BL8" s="29">
        <v>14</v>
      </c>
      <c r="BM8" s="29">
        <v>8</v>
      </c>
      <c r="BN8" s="29">
        <v>4327</v>
      </c>
      <c r="BO8" s="29">
        <v>192.88548121071636</v>
      </c>
      <c r="BP8" s="28"/>
      <c r="BQ8" s="28"/>
      <c r="BR8" s="28"/>
      <c r="BS8" s="28"/>
      <c r="BT8" s="28"/>
      <c r="BU8" s="29"/>
      <c r="BV8" s="29"/>
    </row>
    <row r="9" spans="1:74">
      <c r="A9" s="28" t="s">
        <v>92</v>
      </c>
      <c r="B9" s="29">
        <v>10682</v>
      </c>
      <c r="C9" s="29">
        <v>1085</v>
      </c>
      <c r="D9" s="30">
        <v>10.15727391874181</v>
      </c>
      <c r="E9" s="29">
        <v>1350</v>
      </c>
      <c r="F9" s="30">
        <v>12.638082756038196</v>
      </c>
      <c r="G9" s="29">
        <v>2467</v>
      </c>
      <c r="H9" s="30">
        <v>23.094926043812023</v>
      </c>
      <c r="I9" s="29">
        <v>3962</v>
      </c>
      <c r="J9" s="30">
        <v>37.07654875538087</v>
      </c>
      <c r="K9" s="29">
        <v>557</v>
      </c>
      <c r="L9" s="30">
        <v>51.336405529953922</v>
      </c>
      <c r="M9" s="29">
        <v>6966</v>
      </c>
      <c r="N9" s="31">
        <v>1.5111972437553833</v>
      </c>
      <c r="O9" s="29">
        <v>4765</v>
      </c>
      <c r="P9" s="30">
        <v>68.403674992822289</v>
      </c>
      <c r="Q9" s="29">
        <v>722</v>
      </c>
      <c r="R9" s="30">
        <v>10.36462819408556</v>
      </c>
      <c r="S9" s="29">
        <v>175</v>
      </c>
      <c r="T9" s="30">
        <v>24.238227146814406</v>
      </c>
      <c r="U9" s="30">
        <v>1.8360000000000001</v>
      </c>
      <c r="V9" s="32">
        <v>5818.082788671024</v>
      </c>
      <c r="W9" s="29">
        <v>109</v>
      </c>
      <c r="X9" s="29">
        <v>90</v>
      </c>
      <c r="Y9" s="29">
        <v>1942</v>
      </c>
      <c r="Z9" s="29">
        <v>1717</v>
      </c>
      <c r="AA9" s="33">
        <v>225</v>
      </c>
      <c r="AB9" s="29">
        <v>4262</v>
      </c>
      <c r="AC9" s="30">
        <v>50.713945740123748</v>
      </c>
      <c r="AD9" s="29">
        <v>457</v>
      </c>
      <c r="AE9" s="30">
        <v>5.4378867206092334</v>
      </c>
      <c r="AF9" s="29">
        <v>35</v>
      </c>
      <c r="AG9" s="30">
        <v>3.1362007168458783</v>
      </c>
      <c r="AH9" s="29">
        <v>78</v>
      </c>
      <c r="AI9" s="30">
        <v>7.0588235294117645</v>
      </c>
      <c r="AJ9" s="29">
        <v>941</v>
      </c>
      <c r="AK9" s="30">
        <v>8.8092117580977352</v>
      </c>
      <c r="AL9" s="29">
        <v>151</v>
      </c>
      <c r="AM9" s="30">
        <v>16.271551724137932</v>
      </c>
      <c r="AN9" s="29">
        <v>652</v>
      </c>
      <c r="AO9" s="34">
        <v>5560</v>
      </c>
      <c r="AP9" s="34">
        <v>39261</v>
      </c>
      <c r="AQ9" s="29">
        <v>522</v>
      </c>
      <c r="AR9" s="29">
        <v>5832</v>
      </c>
      <c r="AS9" s="29">
        <v>30</v>
      </c>
      <c r="AT9" s="29">
        <v>56</v>
      </c>
      <c r="AU9" s="30">
        <v>0.96021947873799729</v>
      </c>
      <c r="AV9" s="30">
        <v>70.833504801097391</v>
      </c>
      <c r="AW9" s="30">
        <v>38.672626848904699</v>
      </c>
      <c r="AX9" s="29">
        <v>807</v>
      </c>
      <c r="AY9" s="30">
        <v>13.837448559670781</v>
      </c>
      <c r="AZ9" s="29">
        <v>156</v>
      </c>
      <c r="BA9" s="30">
        <v>19.330855018587361</v>
      </c>
      <c r="BB9" s="29">
        <v>1581</v>
      </c>
      <c r="BC9" s="35"/>
      <c r="BD9" s="29">
        <v>4536</v>
      </c>
      <c r="BE9" s="29">
        <v>9</v>
      </c>
      <c r="BF9" s="29">
        <v>3</v>
      </c>
      <c r="BG9" s="29">
        <v>279</v>
      </c>
      <c r="BH9" s="30">
        <v>46.594982078853043</v>
      </c>
      <c r="BI9" s="30">
        <v>51.25448028673835</v>
      </c>
      <c r="BJ9" s="29">
        <v>106</v>
      </c>
      <c r="BK9" s="29">
        <v>38</v>
      </c>
      <c r="BL9" s="29">
        <v>15</v>
      </c>
      <c r="BM9" s="29">
        <v>8</v>
      </c>
      <c r="BN9" s="29">
        <v>2313</v>
      </c>
      <c r="BO9" s="29">
        <v>216.53248455345442</v>
      </c>
      <c r="BP9" s="28"/>
      <c r="BQ9" s="28"/>
      <c r="BR9" s="28"/>
      <c r="BS9" s="28"/>
      <c r="BT9" s="28"/>
      <c r="BU9" s="29"/>
      <c r="BV9" s="29"/>
    </row>
    <row r="10" spans="1:74">
      <c r="A10" s="28" t="s">
        <v>19</v>
      </c>
      <c r="B10" s="29">
        <v>2244</v>
      </c>
      <c r="C10" s="29">
        <v>156</v>
      </c>
      <c r="D10" s="30">
        <v>6.9518716577540101</v>
      </c>
      <c r="E10" s="29">
        <v>88</v>
      </c>
      <c r="F10" s="30">
        <v>3.9215686274509802</v>
      </c>
      <c r="G10" s="29">
        <v>793</v>
      </c>
      <c r="H10" s="30">
        <v>35.338680926916219</v>
      </c>
      <c r="I10" s="29">
        <v>1121</v>
      </c>
      <c r="J10" s="30">
        <v>49.888740542946152</v>
      </c>
      <c r="K10" s="29">
        <v>114</v>
      </c>
      <c r="L10" s="30">
        <v>72.611464968152859</v>
      </c>
      <c r="M10" s="29">
        <v>1441</v>
      </c>
      <c r="N10" s="31">
        <v>1.3927827897293545</v>
      </c>
      <c r="O10" s="29">
        <v>1080</v>
      </c>
      <c r="P10" s="30">
        <v>74.94795281054823</v>
      </c>
      <c r="Q10" s="29">
        <v>103</v>
      </c>
      <c r="R10" s="30">
        <v>7.1478140180430252</v>
      </c>
      <c r="S10" s="29">
        <v>32</v>
      </c>
      <c r="T10" s="30">
        <v>31.067961165048544</v>
      </c>
      <c r="U10" s="30">
        <v>2.464</v>
      </c>
      <c r="V10" s="32">
        <v>910.71428571428578</v>
      </c>
      <c r="W10" s="29">
        <v>11</v>
      </c>
      <c r="X10" s="29">
        <v>6</v>
      </c>
      <c r="Y10" s="29">
        <v>898</v>
      </c>
      <c r="Z10" s="29">
        <v>822</v>
      </c>
      <c r="AA10" s="33">
        <v>76</v>
      </c>
      <c r="AB10" s="29">
        <v>1032</v>
      </c>
      <c r="AC10" s="30">
        <v>51.241310824230389</v>
      </c>
      <c r="AD10" s="29">
        <v>199</v>
      </c>
      <c r="AE10" s="30">
        <v>9.8808341608738832</v>
      </c>
      <c r="AF10" s="29">
        <v>17</v>
      </c>
      <c r="AG10" s="30">
        <v>3.2629558541266794</v>
      </c>
      <c r="AH10" s="29">
        <v>18</v>
      </c>
      <c r="AI10" s="30">
        <v>12.857142857142858</v>
      </c>
      <c r="AJ10" s="29">
        <v>371</v>
      </c>
      <c r="AK10" s="30">
        <v>16.532976827094473</v>
      </c>
      <c r="AL10" s="29">
        <v>54</v>
      </c>
      <c r="AM10" s="30">
        <v>38.028169014084511</v>
      </c>
      <c r="AN10" s="29">
        <v>286</v>
      </c>
      <c r="AO10" s="34">
        <v>844</v>
      </c>
      <c r="AP10" s="34">
        <v>22664</v>
      </c>
      <c r="AQ10" s="29">
        <v>69</v>
      </c>
      <c r="AR10" s="29">
        <v>1052</v>
      </c>
      <c r="AS10" s="29">
        <v>14</v>
      </c>
      <c r="AT10" s="29">
        <v>5</v>
      </c>
      <c r="AU10" s="30">
        <v>0.47528517110266161</v>
      </c>
      <c r="AV10" s="30">
        <v>63.908745247148289</v>
      </c>
      <c r="AW10" s="30">
        <v>29.96078431372549</v>
      </c>
      <c r="AX10" s="29">
        <v>114</v>
      </c>
      <c r="AY10" s="30">
        <v>10.836501901140684</v>
      </c>
      <c r="AZ10" s="29"/>
      <c r="BA10" s="29"/>
      <c r="BB10" s="35"/>
      <c r="BC10" s="35"/>
      <c r="BD10" s="35"/>
      <c r="BE10" s="29">
        <v>5</v>
      </c>
      <c r="BF10" s="29">
        <v>1</v>
      </c>
      <c r="BG10" s="29">
        <v>41</v>
      </c>
      <c r="BH10" s="30">
        <v>73.170731707317074</v>
      </c>
      <c r="BI10" s="30">
        <v>26.829268292682929</v>
      </c>
      <c r="BJ10" s="29">
        <v>1</v>
      </c>
      <c r="BK10" s="29"/>
      <c r="BL10" s="29">
        <v>10</v>
      </c>
      <c r="BM10" s="29"/>
      <c r="BN10" s="29">
        <v>392</v>
      </c>
      <c r="BO10" s="29">
        <v>174.68805704099822</v>
      </c>
      <c r="BP10" s="28"/>
      <c r="BQ10" s="28"/>
      <c r="BR10" s="28"/>
      <c r="BS10" s="28"/>
      <c r="BT10" s="28"/>
      <c r="BU10" s="29"/>
      <c r="BV10" s="29"/>
    </row>
    <row r="11" spans="1:74">
      <c r="A11" s="28" t="s">
        <v>27</v>
      </c>
      <c r="B11" s="29">
        <v>6773</v>
      </c>
      <c r="C11" s="29">
        <v>647</v>
      </c>
      <c r="D11" s="30">
        <v>9.5526354643437177</v>
      </c>
      <c r="E11" s="29">
        <v>989</v>
      </c>
      <c r="F11" s="30">
        <v>14.602096559870072</v>
      </c>
      <c r="G11" s="29">
        <v>1501</v>
      </c>
      <c r="H11" s="30">
        <v>22.161523697032333</v>
      </c>
      <c r="I11" s="29">
        <v>2563</v>
      </c>
      <c r="J11" s="30">
        <v>37.863790811050379</v>
      </c>
      <c r="K11" s="29">
        <v>412</v>
      </c>
      <c r="L11" s="30">
        <v>63.678516228748073</v>
      </c>
      <c r="M11" s="29">
        <v>4380</v>
      </c>
      <c r="N11" s="31">
        <v>1.4422374429223743</v>
      </c>
      <c r="O11" s="29">
        <v>3092</v>
      </c>
      <c r="P11" s="30">
        <v>70.593607305936075</v>
      </c>
      <c r="Q11" s="29">
        <v>393</v>
      </c>
      <c r="R11" s="30">
        <v>8.9726027397260282</v>
      </c>
      <c r="S11" s="29">
        <v>118</v>
      </c>
      <c r="T11" s="30">
        <v>30.025445292620862</v>
      </c>
      <c r="U11" s="30">
        <v>0.86399999999999999</v>
      </c>
      <c r="V11" s="32">
        <v>7839.1203703703704</v>
      </c>
      <c r="W11" s="29">
        <v>70</v>
      </c>
      <c r="X11" s="29">
        <v>46</v>
      </c>
      <c r="Y11" s="29">
        <v>1568</v>
      </c>
      <c r="Z11" s="29">
        <v>1821</v>
      </c>
      <c r="AA11" s="33">
        <v>-253</v>
      </c>
      <c r="AB11" s="29">
        <v>2916</v>
      </c>
      <c r="AC11" s="30">
        <v>55.862068965517238</v>
      </c>
      <c r="AD11" s="29">
        <v>296</v>
      </c>
      <c r="AE11" s="30">
        <v>5.6704980842911876</v>
      </c>
      <c r="AF11" s="29">
        <v>26</v>
      </c>
      <c r="AG11" s="30">
        <v>2.7600849256900211</v>
      </c>
      <c r="AH11" s="29">
        <v>47</v>
      </c>
      <c r="AI11" s="30">
        <v>7.7049180327868854</v>
      </c>
      <c r="AJ11" s="29">
        <v>583</v>
      </c>
      <c r="AK11" s="30">
        <v>8.6077070721984352</v>
      </c>
      <c r="AL11" s="29">
        <v>111</v>
      </c>
      <c r="AM11" s="30">
        <v>19.680851063829788</v>
      </c>
      <c r="AN11" s="29">
        <v>417</v>
      </c>
      <c r="AO11" s="34">
        <v>3496</v>
      </c>
      <c r="AP11" s="34">
        <v>23026</v>
      </c>
      <c r="AQ11" s="29">
        <v>373</v>
      </c>
      <c r="AR11" s="29">
        <v>3993</v>
      </c>
      <c r="AS11" s="29"/>
      <c r="AT11" s="29">
        <v>35</v>
      </c>
      <c r="AU11" s="30">
        <v>0.87653393438517402</v>
      </c>
      <c r="AV11" s="30">
        <v>56.993238166791883</v>
      </c>
      <c r="AW11" s="30">
        <v>33.600177174073529</v>
      </c>
      <c r="AX11" s="29">
        <v>261</v>
      </c>
      <c r="AY11" s="30">
        <v>6.5364387678437268</v>
      </c>
      <c r="AZ11" s="29">
        <v>165</v>
      </c>
      <c r="BA11" s="30">
        <v>63.218390804597703</v>
      </c>
      <c r="BB11" s="29">
        <v>569</v>
      </c>
      <c r="BC11" s="35"/>
      <c r="BD11" s="29">
        <v>2655</v>
      </c>
      <c r="BE11" s="29">
        <v>4</v>
      </c>
      <c r="BF11" s="29"/>
      <c r="BG11" s="29">
        <v>168</v>
      </c>
      <c r="BH11" s="30">
        <v>62.5</v>
      </c>
      <c r="BI11" s="30">
        <v>35.11904761904762</v>
      </c>
      <c r="BJ11" s="29">
        <v>5</v>
      </c>
      <c r="BK11" s="29">
        <v>2</v>
      </c>
      <c r="BL11" s="29">
        <v>4</v>
      </c>
      <c r="BM11" s="29">
        <v>1</v>
      </c>
      <c r="BN11" s="29">
        <v>1678</v>
      </c>
      <c r="BO11" s="29">
        <v>247.74841281559131</v>
      </c>
      <c r="BP11" s="28"/>
      <c r="BQ11" s="28"/>
      <c r="BR11" s="28"/>
      <c r="BS11" s="28"/>
      <c r="BT11" s="28"/>
      <c r="BU11" s="29"/>
      <c r="BV11" s="29"/>
    </row>
    <row r="12" spans="1:74">
      <c r="A12" s="28" t="s">
        <v>26</v>
      </c>
      <c r="B12" s="29">
        <v>37948</v>
      </c>
      <c r="C12" s="29">
        <v>4246</v>
      </c>
      <c r="D12" s="30">
        <v>11.188995467481817</v>
      </c>
      <c r="E12" s="29">
        <v>5624</v>
      </c>
      <c r="F12" s="30">
        <v>14.820280383682935</v>
      </c>
      <c r="G12" s="29">
        <v>6674</v>
      </c>
      <c r="H12" s="30">
        <v>17.587224623168545</v>
      </c>
      <c r="I12" s="29">
        <v>12827</v>
      </c>
      <c r="J12" s="30">
        <v>33.80775414459292</v>
      </c>
      <c r="K12" s="29">
        <v>2601</v>
      </c>
      <c r="L12" s="30">
        <v>61.257654262835608</v>
      </c>
      <c r="M12" s="29">
        <v>25865</v>
      </c>
      <c r="N12" s="31">
        <v>1.4886526193698049</v>
      </c>
      <c r="O12" s="29">
        <v>17667</v>
      </c>
      <c r="P12" s="30">
        <v>68.304658805335407</v>
      </c>
      <c r="Q12" s="29">
        <v>2786</v>
      </c>
      <c r="R12" s="30">
        <v>10.771312584573749</v>
      </c>
      <c r="S12" s="29">
        <v>911</v>
      </c>
      <c r="T12" s="30">
        <v>32.69921033740129</v>
      </c>
      <c r="U12" s="30">
        <v>3.7629999999999999</v>
      </c>
      <c r="V12" s="32">
        <v>10084.507042253521</v>
      </c>
      <c r="W12" s="29">
        <v>432</v>
      </c>
      <c r="X12" s="29">
        <v>327</v>
      </c>
      <c r="Y12" s="29">
        <v>5473</v>
      </c>
      <c r="Z12" s="29">
        <v>4972</v>
      </c>
      <c r="AA12" s="33">
        <v>501</v>
      </c>
      <c r="AB12" s="29">
        <v>17234</v>
      </c>
      <c r="AC12" s="30">
        <v>60.038320850026125</v>
      </c>
      <c r="AD12" s="29">
        <v>1779</v>
      </c>
      <c r="AE12" s="30">
        <v>6.1975265633164955</v>
      </c>
      <c r="AF12" s="29">
        <v>112</v>
      </c>
      <c r="AG12" s="30">
        <v>2.6254102203469296</v>
      </c>
      <c r="AH12" s="29">
        <v>248</v>
      </c>
      <c r="AI12" s="30">
        <v>7.045454545454545</v>
      </c>
      <c r="AJ12" s="29">
        <v>3992</v>
      </c>
      <c r="AK12" s="30">
        <v>10.519658480025297</v>
      </c>
      <c r="AL12" s="29">
        <v>978</v>
      </c>
      <c r="AM12" s="30">
        <v>27.024039789997239</v>
      </c>
      <c r="AN12" s="29">
        <v>2447</v>
      </c>
      <c r="AO12" s="34">
        <v>20796</v>
      </c>
      <c r="AP12" s="34">
        <v>23447</v>
      </c>
      <c r="AQ12" s="29">
        <v>2303</v>
      </c>
      <c r="AR12" s="29">
        <v>23155</v>
      </c>
      <c r="AS12" s="29">
        <v>296</v>
      </c>
      <c r="AT12" s="29">
        <v>254</v>
      </c>
      <c r="AU12" s="30">
        <v>1.0969553012308355</v>
      </c>
      <c r="AV12" s="30">
        <v>58.62962643057655</v>
      </c>
      <c r="AW12" s="30">
        <v>35.774454516707074</v>
      </c>
      <c r="AX12" s="29">
        <v>1182</v>
      </c>
      <c r="AY12" s="30">
        <v>5.1047290002159356</v>
      </c>
      <c r="AZ12" s="29">
        <v>263</v>
      </c>
      <c r="BA12" s="30">
        <v>22.25042301184433</v>
      </c>
      <c r="BB12" s="29">
        <v>342</v>
      </c>
      <c r="BC12" s="35"/>
      <c r="BD12" s="29">
        <v>2517</v>
      </c>
      <c r="BE12" s="29">
        <v>14</v>
      </c>
      <c r="BF12" s="29">
        <v>4</v>
      </c>
      <c r="BG12" s="29">
        <v>1135</v>
      </c>
      <c r="BH12" s="30">
        <v>58.23788546255507</v>
      </c>
      <c r="BI12" s="30">
        <v>37.533039647577091</v>
      </c>
      <c r="BJ12" s="29">
        <v>29</v>
      </c>
      <c r="BK12" s="29">
        <v>13</v>
      </c>
      <c r="BL12" s="29">
        <v>30</v>
      </c>
      <c r="BM12" s="29">
        <v>6</v>
      </c>
      <c r="BN12" s="29">
        <v>10299</v>
      </c>
      <c r="BO12" s="29">
        <v>271.39770211868876</v>
      </c>
      <c r="BP12" s="28"/>
      <c r="BQ12" s="28"/>
      <c r="BR12" s="28"/>
      <c r="BS12" s="28"/>
      <c r="BT12" s="28"/>
      <c r="BU12" s="29"/>
      <c r="BV12" s="29"/>
    </row>
    <row r="13" spans="1:74">
      <c r="A13" s="28" t="s">
        <v>23</v>
      </c>
      <c r="B13" s="29">
        <v>38296</v>
      </c>
      <c r="C13" s="29">
        <v>5657</v>
      </c>
      <c r="D13" s="30">
        <v>14.771777731355757</v>
      </c>
      <c r="E13" s="29">
        <v>6176</v>
      </c>
      <c r="F13" s="30">
        <v>16.127010653854189</v>
      </c>
      <c r="G13" s="29">
        <v>9141</v>
      </c>
      <c r="H13" s="30">
        <v>23.869333611865471</v>
      </c>
      <c r="I13" s="29">
        <v>18232</v>
      </c>
      <c r="J13" s="30">
        <v>47.615565421781149</v>
      </c>
      <c r="K13" s="29">
        <v>4045</v>
      </c>
      <c r="L13" s="30">
        <v>71.516973125884007</v>
      </c>
      <c r="M13" s="29">
        <v>22734</v>
      </c>
      <c r="N13" s="31">
        <v>1.7088501803466174</v>
      </c>
      <c r="O13" s="29">
        <v>13350</v>
      </c>
      <c r="P13" s="30">
        <v>58.722618105040908</v>
      </c>
      <c r="Q13" s="29">
        <v>3505</v>
      </c>
      <c r="R13" s="30">
        <v>15.417436438814111</v>
      </c>
      <c r="S13" s="29">
        <v>1197</v>
      </c>
      <c r="T13" s="30">
        <v>34.151212553495007</v>
      </c>
      <c r="U13" s="30">
        <v>5.8220000000000001</v>
      </c>
      <c r="V13" s="32">
        <v>6577.8083132944003</v>
      </c>
      <c r="W13" s="29">
        <v>426</v>
      </c>
      <c r="X13" s="29">
        <v>445</v>
      </c>
      <c r="Y13" s="29">
        <v>5184</v>
      </c>
      <c r="Z13" s="29">
        <v>4386</v>
      </c>
      <c r="AA13" s="33">
        <v>798</v>
      </c>
      <c r="AB13" s="29">
        <v>14131</v>
      </c>
      <c r="AC13" s="30">
        <v>51.710762249789589</v>
      </c>
      <c r="AD13" s="29">
        <v>2194</v>
      </c>
      <c r="AE13" s="30">
        <v>8.0286895744135833</v>
      </c>
      <c r="AF13" s="29">
        <v>174</v>
      </c>
      <c r="AG13" s="30">
        <v>3.4251968503937009</v>
      </c>
      <c r="AH13" s="29">
        <v>301</v>
      </c>
      <c r="AI13" s="30">
        <v>7.5457508147405363</v>
      </c>
      <c r="AJ13" s="29">
        <v>6519</v>
      </c>
      <c r="AK13" s="30">
        <v>17.022665552538125</v>
      </c>
      <c r="AL13" s="29">
        <v>1858</v>
      </c>
      <c r="AM13" s="30">
        <v>38.764865428750262</v>
      </c>
      <c r="AN13" s="29">
        <v>3580</v>
      </c>
      <c r="AO13" s="34">
        <v>17499</v>
      </c>
      <c r="AP13" s="34">
        <v>20043</v>
      </c>
      <c r="AQ13" s="29">
        <v>2751</v>
      </c>
      <c r="AR13" s="29">
        <v>19473</v>
      </c>
      <c r="AS13" s="29">
        <v>116</v>
      </c>
      <c r="AT13" s="29">
        <v>982</v>
      </c>
      <c r="AU13" s="30">
        <v>5.042879884968932</v>
      </c>
      <c r="AV13" s="30">
        <v>60.894880090381555</v>
      </c>
      <c r="AW13" s="30">
        <v>30.964226028828076</v>
      </c>
      <c r="AX13" s="29">
        <v>1751</v>
      </c>
      <c r="AY13" s="30">
        <v>8.9919375545627283</v>
      </c>
      <c r="AZ13" s="29">
        <v>695</v>
      </c>
      <c r="BA13" s="30">
        <v>39.691604797258705</v>
      </c>
      <c r="BB13" s="29">
        <v>287</v>
      </c>
      <c r="BC13" s="29">
        <v>1878</v>
      </c>
      <c r="BD13" s="29">
        <v>2032</v>
      </c>
      <c r="BE13" s="29">
        <v>16</v>
      </c>
      <c r="BF13" s="29">
        <v>5</v>
      </c>
      <c r="BG13" s="29">
        <v>1704</v>
      </c>
      <c r="BH13" s="30">
        <v>65.66901408450704</v>
      </c>
      <c r="BI13" s="30">
        <v>28.697183098591552</v>
      </c>
      <c r="BJ13" s="29">
        <v>34</v>
      </c>
      <c r="BK13" s="29">
        <v>20</v>
      </c>
      <c r="BL13" s="29">
        <v>16</v>
      </c>
      <c r="BM13" s="29">
        <v>6</v>
      </c>
      <c r="BN13" s="29">
        <v>10048</v>
      </c>
      <c r="BO13" s="29">
        <v>262.37727177773132</v>
      </c>
      <c r="BP13" s="28"/>
      <c r="BQ13" s="28"/>
      <c r="BR13" s="28"/>
      <c r="BS13" s="28"/>
      <c r="BT13" s="28"/>
      <c r="BU13" s="29"/>
      <c r="BV13" s="29"/>
    </row>
    <row r="14" spans="1:74">
      <c r="A14" s="28" t="s">
        <v>25</v>
      </c>
      <c r="B14" s="29">
        <v>69806</v>
      </c>
      <c r="C14" s="29">
        <v>13493</v>
      </c>
      <c r="D14" s="30">
        <v>19.329284015700658</v>
      </c>
      <c r="E14" s="29">
        <v>12423</v>
      </c>
      <c r="F14" s="30">
        <v>17.796464487293356</v>
      </c>
      <c r="G14" s="29">
        <v>16570</v>
      </c>
      <c r="H14" s="30">
        <v>23.737214566083146</v>
      </c>
      <c r="I14" s="29">
        <v>37655</v>
      </c>
      <c r="J14" s="30">
        <v>53.969414226541112</v>
      </c>
      <c r="K14" s="29">
        <v>9857</v>
      </c>
      <c r="L14" s="30">
        <v>73.063523830701953</v>
      </c>
      <c r="M14" s="29">
        <v>34486</v>
      </c>
      <c r="N14" s="31">
        <v>2.0225308820970831</v>
      </c>
      <c r="O14" s="29">
        <v>15697</v>
      </c>
      <c r="P14" s="30">
        <v>45.517021399988401</v>
      </c>
      <c r="Q14" s="29">
        <v>7819</v>
      </c>
      <c r="R14" s="30">
        <v>22.672968740938352</v>
      </c>
      <c r="S14" s="29">
        <v>2428</v>
      </c>
      <c r="T14" s="30">
        <v>31.052564266530247</v>
      </c>
      <c r="U14" s="30">
        <v>16.841000000000001</v>
      </c>
      <c r="V14" s="32">
        <v>4145.0032658393202</v>
      </c>
      <c r="W14" s="29">
        <v>807</v>
      </c>
      <c r="X14" s="29">
        <v>646</v>
      </c>
      <c r="Y14" s="29">
        <v>5891</v>
      </c>
      <c r="Z14" s="29">
        <v>5719</v>
      </c>
      <c r="AA14" s="33">
        <v>172</v>
      </c>
      <c r="AB14" s="29">
        <v>22934</v>
      </c>
      <c r="AC14" s="30">
        <v>49.623507010559109</v>
      </c>
      <c r="AD14" s="29">
        <v>4473</v>
      </c>
      <c r="AE14" s="30">
        <v>9.6784663320062307</v>
      </c>
      <c r="AF14" s="29">
        <v>397</v>
      </c>
      <c r="AG14" s="30">
        <v>4.6976689149213104</v>
      </c>
      <c r="AH14" s="29">
        <v>660</v>
      </c>
      <c r="AI14" s="30">
        <v>7.6842472930492489</v>
      </c>
      <c r="AJ14" s="29">
        <v>15471</v>
      </c>
      <c r="AK14" s="30">
        <v>22.162851330831163</v>
      </c>
      <c r="AL14" s="29">
        <v>4902</v>
      </c>
      <c r="AM14" s="30">
        <v>43.89719709859407</v>
      </c>
      <c r="AN14" s="29">
        <v>7386</v>
      </c>
      <c r="AO14" s="34">
        <v>29057</v>
      </c>
      <c r="AP14" s="34">
        <v>21705</v>
      </c>
      <c r="AQ14" s="29">
        <v>7806</v>
      </c>
      <c r="AR14" s="29">
        <v>31324</v>
      </c>
      <c r="AS14" s="29">
        <v>103</v>
      </c>
      <c r="AT14" s="29">
        <v>6110</v>
      </c>
      <c r="AU14" s="30">
        <v>19.505810241348485</v>
      </c>
      <c r="AV14" s="30">
        <v>72.049514749074191</v>
      </c>
      <c r="AW14" s="30">
        <v>32.330730882732141</v>
      </c>
      <c r="AX14" s="29">
        <v>8648</v>
      </c>
      <c r="AY14" s="30">
        <v>27.60822372621632</v>
      </c>
      <c r="AZ14" s="29">
        <v>1830</v>
      </c>
      <c r="BA14" s="30">
        <v>21.16096207215541</v>
      </c>
      <c r="BB14" s="29">
        <v>301</v>
      </c>
      <c r="BC14" s="29">
        <v>2381</v>
      </c>
      <c r="BD14" s="29">
        <v>1886</v>
      </c>
      <c r="BE14" s="29">
        <v>25</v>
      </c>
      <c r="BF14" s="29">
        <v>10</v>
      </c>
      <c r="BG14" s="29">
        <v>4540</v>
      </c>
      <c r="BH14" s="30">
        <v>68.105726872246692</v>
      </c>
      <c r="BI14" s="30">
        <v>27.356828193832602</v>
      </c>
      <c r="BJ14" s="29">
        <v>95</v>
      </c>
      <c r="BK14" s="29">
        <v>45</v>
      </c>
      <c r="BL14" s="29">
        <v>35</v>
      </c>
      <c r="BM14" s="29">
        <v>11</v>
      </c>
      <c r="BN14" s="29">
        <v>21290</v>
      </c>
      <c r="BO14" s="29">
        <v>304.98810990459276</v>
      </c>
      <c r="BP14" s="28"/>
      <c r="BQ14" s="28"/>
      <c r="BR14" s="28"/>
      <c r="BS14" s="28"/>
      <c r="BT14" s="28"/>
      <c r="BU14" s="29"/>
      <c r="BV14" s="29"/>
    </row>
    <row r="15" spans="1:74">
      <c r="A15" s="28" t="s">
        <v>24</v>
      </c>
      <c r="B15" s="29">
        <v>1428</v>
      </c>
      <c r="C15" s="29">
        <v>376</v>
      </c>
      <c r="D15" s="30">
        <v>26.330532212885156</v>
      </c>
      <c r="E15" s="29">
        <v>113</v>
      </c>
      <c r="F15" s="30">
        <v>7.9131652661064429</v>
      </c>
      <c r="G15" s="29">
        <v>928</v>
      </c>
      <c r="H15" s="30">
        <v>64.9859943977591</v>
      </c>
      <c r="I15" s="29">
        <v>1063</v>
      </c>
      <c r="J15" s="30">
        <v>74.439775910364148</v>
      </c>
      <c r="K15" s="29">
        <v>362</v>
      </c>
      <c r="L15" s="30">
        <v>96.276595744680861</v>
      </c>
      <c r="M15" s="29">
        <v>619</v>
      </c>
      <c r="N15" s="31">
        <v>2</v>
      </c>
      <c r="O15" s="29">
        <v>373</v>
      </c>
      <c r="P15" s="30">
        <v>60.258481421647815</v>
      </c>
      <c r="Q15" s="29">
        <v>124</v>
      </c>
      <c r="R15" s="30">
        <v>20.032310177705977</v>
      </c>
      <c r="S15" s="29">
        <v>30</v>
      </c>
      <c r="T15" s="30">
        <v>24.193548387096776</v>
      </c>
      <c r="U15" s="30">
        <v>6.1239999999999997</v>
      </c>
      <c r="V15" s="32">
        <v>233.18092749836708</v>
      </c>
      <c r="W15" s="29">
        <v>26</v>
      </c>
      <c r="X15" s="29">
        <v>6</v>
      </c>
      <c r="Y15" s="29">
        <v>443</v>
      </c>
      <c r="Z15" s="29">
        <v>395</v>
      </c>
      <c r="AA15" s="33">
        <v>48</v>
      </c>
      <c r="AB15" s="29">
        <v>337</v>
      </c>
      <c r="AC15" s="30">
        <v>33.903420523138834</v>
      </c>
      <c r="AD15" s="29">
        <v>129</v>
      </c>
      <c r="AE15" s="30">
        <v>12.977867203219317</v>
      </c>
      <c r="AF15" s="29">
        <v>12</v>
      </c>
      <c r="AG15" s="30">
        <v>6</v>
      </c>
      <c r="AH15" s="29">
        <v>25</v>
      </c>
      <c r="AI15" s="30">
        <v>17.006802721088437</v>
      </c>
      <c r="AJ15" s="29">
        <v>372</v>
      </c>
      <c r="AK15" s="30">
        <v>26.050420168067227</v>
      </c>
      <c r="AL15" s="29">
        <v>112</v>
      </c>
      <c r="AM15" s="30">
        <v>34.890965732087231</v>
      </c>
      <c r="AN15" s="29">
        <v>201</v>
      </c>
      <c r="AO15" s="34">
        <v>382</v>
      </c>
      <c r="AP15" s="34">
        <v>25240</v>
      </c>
      <c r="AQ15" s="29">
        <v>83</v>
      </c>
      <c r="AR15" s="29">
        <v>284</v>
      </c>
      <c r="AS15" s="29">
        <v>1</v>
      </c>
      <c r="AT15" s="29">
        <v>72</v>
      </c>
      <c r="AU15" s="30">
        <v>25.35211267605634</v>
      </c>
      <c r="AV15" s="30">
        <v>65.845070422535215</v>
      </c>
      <c r="AW15" s="30">
        <v>13.095238095238095</v>
      </c>
      <c r="AX15" s="29"/>
      <c r="AY15" s="29"/>
      <c r="AZ15" s="29"/>
      <c r="BA15" s="29"/>
      <c r="BB15" s="29">
        <v>193</v>
      </c>
      <c r="BC15" s="35"/>
      <c r="BD15" s="35"/>
      <c r="BE15" s="29">
        <v>1</v>
      </c>
      <c r="BF15" s="29"/>
      <c r="BG15" s="29">
        <v>125</v>
      </c>
      <c r="BH15" s="30">
        <v>80</v>
      </c>
      <c r="BI15" s="30">
        <v>8.8000000000000007</v>
      </c>
      <c r="BJ15" s="29"/>
      <c r="BK15" s="29"/>
      <c r="BL15" s="29"/>
      <c r="BM15" s="29"/>
      <c r="BN15" s="29">
        <v>249</v>
      </c>
      <c r="BO15" s="29">
        <v>174.36974789915965</v>
      </c>
      <c r="BP15" s="28"/>
      <c r="BQ15" s="28"/>
      <c r="BR15" s="28"/>
      <c r="BS15" s="28"/>
      <c r="BT15" s="28"/>
      <c r="BU15" s="29"/>
      <c r="BV15" s="29"/>
    </row>
    <row r="16" spans="1:74">
      <c r="A16" s="28" t="s">
        <v>22</v>
      </c>
      <c r="B16" s="29">
        <v>9092</v>
      </c>
      <c r="C16" s="29">
        <v>1532</v>
      </c>
      <c r="D16" s="30">
        <v>16.849978002639684</v>
      </c>
      <c r="E16" s="29">
        <v>1324</v>
      </c>
      <c r="F16" s="30">
        <v>14.562252529696437</v>
      </c>
      <c r="G16" s="29">
        <v>2389</v>
      </c>
      <c r="H16" s="30">
        <v>26.275846898372194</v>
      </c>
      <c r="I16" s="29">
        <v>4730</v>
      </c>
      <c r="J16" s="30">
        <v>52.012315812623712</v>
      </c>
      <c r="K16" s="29">
        <v>1167</v>
      </c>
      <c r="L16" s="30">
        <v>76.174934725848559</v>
      </c>
      <c r="M16" s="29">
        <v>5171</v>
      </c>
      <c r="N16" s="31">
        <v>1.7677431831367241</v>
      </c>
      <c r="O16" s="29">
        <v>2998</v>
      </c>
      <c r="P16" s="30">
        <v>57.977180429317343</v>
      </c>
      <c r="Q16" s="29">
        <v>907</v>
      </c>
      <c r="R16" s="30">
        <v>17.540127634886868</v>
      </c>
      <c r="S16" s="29">
        <v>297</v>
      </c>
      <c r="T16" s="30">
        <v>32.745314222712238</v>
      </c>
      <c r="U16" s="30">
        <v>7.3689999999999998</v>
      </c>
      <c r="V16" s="32">
        <v>1233.817342923056</v>
      </c>
      <c r="W16" s="29">
        <v>118</v>
      </c>
      <c r="X16" s="29">
        <v>108</v>
      </c>
      <c r="Y16" s="29">
        <v>1182</v>
      </c>
      <c r="Z16" s="29">
        <v>1088</v>
      </c>
      <c r="AA16" s="33">
        <v>94</v>
      </c>
      <c r="AB16" s="29">
        <v>3238</v>
      </c>
      <c r="AC16" s="30">
        <v>50.20933478058614</v>
      </c>
      <c r="AD16" s="29">
        <v>598</v>
      </c>
      <c r="AE16" s="30">
        <v>9.2727554659637157</v>
      </c>
      <c r="AF16" s="29">
        <v>50</v>
      </c>
      <c r="AG16" s="30">
        <v>4.6040515653775325</v>
      </c>
      <c r="AH16" s="29">
        <v>65</v>
      </c>
      <c r="AI16" s="30">
        <v>6.777893639207508</v>
      </c>
      <c r="AJ16" s="29">
        <v>1919</v>
      </c>
      <c r="AK16" s="30">
        <v>21.106467223933127</v>
      </c>
      <c r="AL16" s="29">
        <v>584</v>
      </c>
      <c r="AM16" s="30">
        <v>44.275966641394994</v>
      </c>
      <c r="AN16" s="29">
        <v>979</v>
      </c>
      <c r="AO16" s="34">
        <v>3830</v>
      </c>
      <c r="AP16" s="34">
        <v>18976</v>
      </c>
      <c r="AQ16" s="29">
        <v>516</v>
      </c>
      <c r="AR16" s="29">
        <v>4521</v>
      </c>
      <c r="AS16" s="29"/>
      <c r="AT16" s="29">
        <v>134</v>
      </c>
      <c r="AU16" s="30">
        <v>2.9639460296394602</v>
      </c>
      <c r="AV16" s="30">
        <v>60.647644326476446</v>
      </c>
      <c r="AW16" s="30">
        <v>30.157061152661679</v>
      </c>
      <c r="AX16" s="29">
        <v>822</v>
      </c>
      <c r="AY16" s="30">
        <v>18.18181818181818</v>
      </c>
      <c r="AZ16" s="29">
        <v>269</v>
      </c>
      <c r="BA16" s="30">
        <v>32.725060827250608</v>
      </c>
      <c r="BB16" s="29">
        <v>231</v>
      </c>
      <c r="BC16" s="35"/>
      <c r="BD16" s="29">
        <v>2893</v>
      </c>
      <c r="BE16" s="29">
        <v>4</v>
      </c>
      <c r="BF16" s="29">
        <v>1</v>
      </c>
      <c r="BG16" s="29">
        <v>423</v>
      </c>
      <c r="BH16" s="30">
        <v>74.231678486997623</v>
      </c>
      <c r="BI16" s="30">
        <v>19.385342789598106</v>
      </c>
      <c r="BJ16" s="29">
        <v>5</v>
      </c>
      <c r="BK16" s="29">
        <v>5</v>
      </c>
      <c r="BL16" s="29">
        <v>5</v>
      </c>
      <c r="BM16" s="29">
        <v>2</v>
      </c>
      <c r="BN16" s="29">
        <v>2256</v>
      </c>
      <c r="BO16" s="29">
        <v>248.13022437307521</v>
      </c>
      <c r="BP16" s="28"/>
      <c r="BQ16" s="28"/>
      <c r="BR16" s="28"/>
      <c r="BS16" s="28"/>
      <c r="BT16" s="28"/>
      <c r="BU16" s="29"/>
      <c r="BV16" s="29"/>
    </row>
    <row r="17" spans="1:74">
      <c r="A17" s="28" t="s">
        <v>20</v>
      </c>
      <c r="B17" s="29">
        <v>4707</v>
      </c>
      <c r="C17" s="29">
        <v>992</v>
      </c>
      <c r="D17" s="30">
        <v>21.074994688761418</v>
      </c>
      <c r="E17" s="29">
        <v>372</v>
      </c>
      <c r="F17" s="30">
        <v>7.9031230082855322</v>
      </c>
      <c r="G17" s="29">
        <v>2081</v>
      </c>
      <c r="H17" s="30">
        <v>44.210749946887617</v>
      </c>
      <c r="I17" s="29">
        <v>3344</v>
      </c>
      <c r="J17" s="30">
        <v>71.012953918029297</v>
      </c>
      <c r="K17" s="29">
        <v>926</v>
      </c>
      <c r="L17" s="30">
        <v>93.346774193548384</v>
      </c>
      <c r="M17" s="29">
        <v>2508</v>
      </c>
      <c r="N17" s="31">
        <v>1.8995215311004785</v>
      </c>
      <c r="O17" s="29">
        <v>1449</v>
      </c>
      <c r="P17" s="30">
        <v>57.775119617224881</v>
      </c>
      <c r="Q17" s="29">
        <v>532</v>
      </c>
      <c r="R17" s="30">
        <v>21.212121212121215</v>
      </c>
      <c r="S17" s="29">
        <v>139</v>
      </c>
      <c r="T17" s="30">
        <v>26.127819548872179</v>
      </c>
      <c r="U17" s="30">
        <v>4.3650000000000002</v>
      </c>
      <c r="V17" s="32">
        <v>1078.3505154639174</v>
      </c>
      <c r="W17" s="29">
        <v>64</v>
      </c>
      <c r="X17" s="29">
        <v>16</v>
      </c>
      <c r="Y17" s="29">
        <v>663</v>
      </c>
      <c r="Z17" s="29">
        <v>669</v>
      </c>
      <c r="AA17" s="33">
        <v>-6</v>
      </c>
      <c r="AB17" s="29">
        <v>1571</v>
      </c>
      <c r="AC17" s="30">
        <v>44.847273765343992</v>
      </c>
      <c r="AD17" s="29">
        <v>384</v>
      </c>
      <c r="AE17" s="30">
        <v>10.962032543534113</v>
      </c>
      <c r="AF17" s="29">
        <v>30</v>
      </c>
      <c r="AG17" s="30">
        <v>3.9215686274509802</v>
      </c>
      <c r="AH17" s="29">
        <v>38</v>
      </c>
      <c r="AI17" s="30">
        <v>11.111111111111111</v>
      </c>
      <c r="AJ17" s="29">
        <v>1259</v>
      </c>
      <c r="AK17" s="30">
        <v>26.747397493095388</v>
      </c>
      <c r="AL17" s="29">
        <v>400</v>
      </c>
      <c r="AM17" s="30">
        <v>48.076923076923073</v>
      </c>
      <c r="AN17" s="29">
        <v>582</v>
      </c>
      <c r="AO17" s="34">
        <v>1910</v>
      </c>
      <c r="AP17" s="34">
        <v>14633</v>
      </c>
      <c r="AQ17" s="29">
        <v>210</v>
      </c>
      <c r="AR17" s="29">
        <v>2040</v>
      </c>
      <c r="AS17" s="29"/>
      <c r="AT17" s="29">
        <v>14</v>
      </c>
      <c r="AU17" s="30">
        <v>0.68627450980392157</v>
      </c>
      <c r="AV17" s="30">
        <v>60.963725490196076</v>
      </c>
      <c r="AW17" s="30">
        <v>26.421499893775227</v>
      </c>
      <c r="AX17" s="29">
        <v>414</v>
      </c>
      <c r="AY17" s="30">
        <v>20.294117647058826</v>
      </c>
      <c r="AZ17" s="29"/>
      <c r="BA17" s="29"/>
      <c r="BB17" s="29">
        <v>169</v>
      </c>
      <c r="BC17" s="35"/>
      <c r="BD17" s="35"/>
      <c r="BE17" s="29">
        <v>2</v>
      </c>
      <c r="BF17" s="29">
        <v>1</v>
      </c>
      <c r="BG17" s="29">
        <v>341</v>
      </c>
      <c r="BH17" s="30">
        <v>74.193548387096769</v>
      </c>
      <c r="BI17" s="30">
        <v>22.873900293255129</v>
      </c>
      <c r="BJ17" s="29">
        <v>1</v>
      </c>
      <c r="BK17" s="29">
        <v>1</v>
      </c>
      <c r="BL17" s="29">
        <v>3</v>
      </c>
      <c r="BM17" s="29"/>
      <c r="BN17" s="29">
        <v>772</v>
      </c>
      <c r="BO17" s="29">
        <v>164.01104737624814</v>
      </c>
      <c r="BP17" s="28"/>
      <c r="BQ17" s="28"/>
      <c r="BR17" s="28"/>
      <c r="BS17" s="28"/>
      <c r="BT17" s="28"/>
      <c r="BU17" s="29"/>
      <c r="BV17" s="29"/>
    </row>
    <row r="18" spans="1:74">
      <c r="A18" s="28" t="s">
        <v>21</v>
      </c>
      <c r="B18" s="29">
        <v>52892</v>
      </c>
      <c r="C18" s="29">
        <v>11031</v>
      </c>
      <c r="D18" s="30">
        <v>20.855705966875899</v>
      </c>
      <c r="E18" s="29">
        <v>7335</v>
      </c>
      <c r="F18" s="30">
        <v>13.86788172124329</v>
      </c>
      <c r="G18" s="29">
        <v>16920</v>
      </c>
      <c r="H18" s="30">
        <v>31.989714890720716</v>
      </c>
      <c r="I18" s="29">
        <v>30784</v>
      </c>
      <c r="J18" s="30">
        <v>58.221432083821917</v>
      </c>
      <c r="K18" s="29">
        <v>8555</v>
      </c>
      <c r="L18" s="30">
        <v>77.582297995828426</v>
      </c>
      <c r="M18" s="29">
        <v>25790</v>
      </c>
      <c r="N18" s="31">
        <v>2.0485459480418768</v>
      </c>
      <c r="O18" s="29">
        <v>12501</v>
      </c>
      <c r="P18" s="30">
        <v>48.472276075998451</v>
      </c>
      <c r="Q18" s="29">
        <v>6051</v>
      </c>
      <c r="R18" s="30">
        <v>23.462582396277629</v>
      </c>
      <c r="S18" s="29">
        <v>1588</v>
      </c>
      <c r="T18" s="30">
        <v>26.243596099818213</v>
      </c>
      <c r="U18" s="30">
        <v>35.255000000000003</v>
      </c>
      <c r="V18" s="32">
        <v>1500.2694653240674</v>
      </c>
      <c r="W18" s="29">
        <v>667</v>
      </c>
      <c r="X18" s="29">
        <v>415</v>
      </c>
      <c r="Y18" s="29">
        <v>5567</v>
      </c>
      <c r="Z18" s="29">
        <v>4902</v>
      </c>
      <c r="AA18" s="33">
        <v>665</v>
      </c>
      <c r="AB18" s="29">
        <v>17248</v>
      </c>
      <c r="AC18" s="30">
        <v>47.340396333095462</v>
      </c>
      <c r="AD18" s="29">
        <v>3921</v>
      </c>
      <c r="AE18" s="30">
        <v>10.761925673821157</v>
      </c>
      <c r="AF18" s="29">
        <v>310</v>
      </c>
      <c r="AG18" s="30">
        <v>4.1959935029778022</v>
      </c>
      <c r="AH18" s="29">
        <v>461</v>
      </c>
      <c r="AI18" s="30">
        <v>9.5425377768577935</v>
      </c>
      <c r="AJ18" s="29">
        <v>12168</v>
      </c>
      <c r="AK18" s="30">
        <v>23.005369432050216</v>
      </c>
      <c r="AL18" s="29">
        <v>4061</v>
      </c>
      <c r="AM18" s="30">
        <v>44.513866052833492</v>
      </c>
      <c r="AN18" s="29">
        <v>5541</v>
      </c>
      <c r="AO18" s="34">
        <v>20153</v>
      </c>
      <c r="AP18" s="34">
        <v>20098</v>
      </c>
      <c r="AQ18" s="29">
        <v>4596</v>
      </c>
      <c r="AR18" s="29">
        <v>22291</v>
      </c>
      <c r="AS18" s="29">
        <v>208</v>
      </c>
      <c r="AT18" s="29">
        <v>3137</v>
      </c>
      <c r="AU18" s="30">
        <v>14.072944237584675</v>
      </c>
      <c r="AV18" s="30">
        <v>69.519088421335965</v>
      </c>
      <c r="AW18" s="30">
        <v>29.298381607804583</v>
      </c>
      <c r="AX18" s="29">
        <v>5843</v>
      </c>
      <c r="AY18" s="30">
        <v>26.212372706473467</v>
      </c>
      <c r="AZ18" s="29">
        <v>1740</v>
      </c>
      <c r="BA18" s="30">
        <v>29.779223001882595</v>
      </c>
      <c r="BB18" s="29">
        <v>155</v>
      </c>
      <c r="BC18" s="29">
        <v>2065</v>
      </c>
      <c r="BD18" s="29">
        <v>2097</v>
      </c>
      <c r="BE18" s="29">
        <v>22</v>
      </c>
      <c r="BF18" s="29">
        <v>8</v>
      </c>
      <c r="BG18" s="29">
        <v>3642</v>
      </c>
      <c r="BH18" s="30">
        <v>69.384953322350356</v>
      </c>
      <c r="BI18" s="30">
        <v>22.926963207029104</v>
      </c>
      <c r="BJ18" s="29">
        <v>68</v>
      </c>
      <c r="BK18" s="29">
        <v>40</v>
      </c>
      <c r="BL18" s="29">
        <v>22</v>
      </c>
      <c r="BM18" s="29">
        <v>10</v>
      </c>
      <c r="BN18" s="29">
        <v>13040</v>
      </c>
      <c r="BO18" s="29">
        <v>246.54011948876956</v>
      </c>
      <c r="BP18" s="28"/>
      <c r="BQ18" s="28"/>
      <c r="BR18" s="28"/>
      <c r="BS18" s="28"/>
      <c r="BT18" s="28"/>
      <c r="BU18" s="29"/>
      <c r="BV18" s="29"/>
    </row>
    <row r="19" spans="1:74">
      <c r="A19" s="28" t="s">
        <v>93</v>
      </c>
      <c r="B19" s="29">
        <v>1326</v>
      </c>
      <c r="C19" s="29">
        <v>83</v>
      </c>
      <c r="D19" s="30">
        <v>6.2594268476621417</v>
      </c>
      <c r="E19" s="29">
        <v>61</v>
      </c>
      <c r="F19" s="30">
        <v>4.6003016591251882</v>
      </c>
      <c r="G19" s="29">
        <v>546</v>
      </c>
      <c r="H19" s="30">
        <v>41.176470588235297</v>
      </c>
      <c r="I19" s="29">
        <v>692</v>
      </c>
      <c r="J19" s="30">
        <v>52.187028657616892</v>
      </c>
      <c r="K19" s="29">
        <v>71</v>
      </c>
      <c r="L19" s="30">
        <v>85.5421686746988</v>
      </c>
      <c r="M19" s="29">
        <v>1054</v>
      </c>
      <c r="N19" s="31">
        <v>1.293168880455408</v>
      </c>
      <c r="O19" s="29">
        <v>844</v>
      </c>
      <c r="P19" s="30">
        <v>80.075901328273247</v>
      </c>
      <c r="Q19" s="29">
        <v>48</v>
      </c>
      <c r="R19" s="30">
        <v>4.5540796963946875</v>
      </c>
      <c r="S19" s="29">
        <v>20</v>
      </c>
      <c r="T19" s="30">
        <v>41.666666666666671</v>
      </c>
      <c r="U19" s="30">
        <v>12.3</v>
      </c>
      <c r="V19" s="32">
        <v>107.80487804878048</v>
      </c>
      <c r="W19" s="29">
        <v>8</v>
      </c>
      <c r="X19" s="29">
        <v>8</v>
      </c>
      <c r="Y19" s="29">
        <v>481</v>
      </c>
      <c r="Z19" s="29">
        <v>480</v>
      </c>
      <c r="AA19" s="33">
        <v>1</v>
      </c>
      <c r="AB19" s="29">
        <v>466</v>
      </c>
      <c r="AC19" s="30">
        <v>38.963210702341136</v>
      </c>
      <c r="AD19" s="29">
        <v>104</v>
      </c>
      <c r="AE19" s="30">
        <v>8.695652173913043</v>
      </c>
      <c r="AF19" s="29">
        <v>12</v>
      </c>
      <c r="AG19" s="30">
        <v>3.6474164133738602</v>
      </c>
      <c r="AH19" s="29">
        <v>10</v>
      </c>
      <c r="AI19" s="30">
        <v>10.1010101010101</v>
      </c>
      <c r="AJ19" s="29">
        <v>237</v>
      </c>
      <c r="AK19" s="30">
        <v>17.873303167420815</v>
      </c>
      <c r="AL19" s="29">
        <v>45</v>
      </c>
      <c r="AM19" s="30">
        <v>65.217391304347828</v>
      </c>
      <c r="AN19" s="29">
        <v>164</v>
      </c>
      <c r="AO19" s="34">
        <v>621</v>
      </c>
      <c r="AP19" s="34">
        <v>11663</v>
      </c>
      <c r="AQ19" s="29">
        <v>70</v>
      </c>
      <c r="AR19" s="29">
        <v>735</v>
      </c>
      <c r="AS19" s="29"/>
      <c r="AT19" s="29">
        <v>2</v>
      </c>
      <c r="AU19" s="30">
        <v>0.27210884353741499</v>
      </c>
      <c r="AV19" s="30">
        <v>50.589115646258506</v>
      </c>
      <c r="AW19" s="30">
        <v>28.041478129713425</v>
      </c>
      <c r="AX19" s="29"/>
      <c r="AY19" s="29"/>
      <c r="AZ19" s="29"/>
      <c r="BA19" s="29"/>
      <c r="BB19" s="35"/>
      <c r="BC19" s="35"/>
      <c r="BD19" s="35"/>
      <c r="BE19" s="29"/>
      <c r="BF19" s="29"/>
      <c r="BG19" s="29">
        <v>28</v>
      </c>
      <c r="BH19" s="30">
        <v>78.571428571428569</v>
      </c>
      <c r="BI19" s="30">
        <v>17.857142857142854</v>
      </c>
      <c r="BJ19" s="29"/>
      <c r="BK19" s="29"/>
      <c r="BL19" s="29"/>
      <c r="BM19" s="29"/>
      <c r="BN19" s="29">
        <v>110</v>
      </c>
      <c r="BO19" s="29">
        <v>82.956259426847666</v>
      </c>
      <c r="BP19" s="28"/>
      <c r="BQ19" s="28"/>
      <c r="BR19" s="28"/>
      <c r="BS19" s="28"/>
      <c r="BT19" s="28"/>
      <c r="BU19" s="29"/>
      <c r="BV19" s="29"/>
    </row>
    <row r="20" spans="1:74">
      <c r="A20" s="28" t="s">
        <v>94</v>
      </c>
      <c r="B20" s="29">
        <v>11721</v>
      </c>
      <c r="C20" s="29">
        <v>1915</v>
      </c>
      <c r="D20" s="30">
        <v>16.338196399624607</v>
      </c>
      <c r="E20" s="29">
        <v>2257</v>
      </c>
      <c r="F20" s="30">
        <v>19.256036174387852</v>
      </c>
      <c r="G20" s="29">
        <v>1771</v>
      </c>
      <c r="H20" s="30">
        <v>15.109632283934818</v>
      </c>
      <c r="I20" s="29">
        <v>3108</v>
      </c>
      <c r="J20" s="30">
        <v>26.548219014264973</v>
      </c>
      <c r="K20" s="29">
        <v>789</v>
      </c>
      <c r="L20" s="30">
        <v>41.158059467918619</v>
      </c>
      <c r="M20" s="29">
        <v>6219</v>
      </c>
      <c r="N20" s="31">
        <v>1.8990191349091494</v>
      </c>
      <c r="O20" s="29">
        <v>3102</v>
      </c>
      <c r="P20" s="30">
        <v>49.879401833092139</v>
      </c>
      <c r="Q20" s="29">
        <v>1174</v>
      </c>
      <c r="R20" s="30">
        <v>18.877633059977487</v>
      </c>
      <c r="S20" s="29">
        <v>326</v>
      </c>
      <c r="T20" s="30">
        <v>27.768313458262352</v>
      </c>
      <c r="U20" s="30">
        <v>28.597999999999999</v>
      </c>
      <c r="V20" s="32">
        <v>409.85383593258274</v>
      </c>
      <c r="W20" s="29">
        <v>92</v>
      </c>
      <c r="X20" s="29">
        <v>123</v>
      </c>
      <c r="Y20" s="29">
        <v>922</v>
      </c>
      <c r="Z20" s="29">
        <v>828</v>
      </c>
      <c r="AA20" s="33">
        <v>94</v>
      </c>
      <c r="AB20" s="29">
        <v>4498</v>
      </c>
      <c r="AC20" s="30">
        <v>56.635608159153861</v>
      </c>
      <c r="AD20" s="29">
        <v>454</v>
      </c>
      <c r="AE20" s="30">
        <v>5.7164442205993451</v>
      </c>
      <c r="AF20" s="29">
        <v>30</v>
      </c>
      <c r="AG20" s="30">
        <v>2.2042615723732553</v>
      </c>
      <c r="AH20" s="29">
        <v>71</v>
      </c>
      <c r="AI20" s="30">
        <v>4.771505376344086</v>
      </c>
      <c r="AJ20" s="29">
        <v>1061</v>
      </c>
      <c r="AK20" s="30">
        <v>9.0521286579643387</v>
      </c>
      <c r="AL20" s="29">
        <v>281</v>
      </c>
      <c r="AM20" s="30">
        <v>18.462549277266753</v>
      </c>
      <c r="AN20" s="29">
        <v>593</v>
      </c>
      <c r="AO20" s="34">
        <v>5842</v>
      </c>
      <c r="AP20" s="34">
        <v>29837</v>
      </c>
      <c r="AQ20" s="29">
        <v>2286</v>
      </c>
      <c r="AR20" s="29">
        <v>5752</v>
      </c>
      <c r="AS20" s="29"/>
      <c r="AT20" s="29">
        <v>1903</v>
      </c>
      <c r="AU20" s="30">
        <v>33.08414464534075</v>
      </c>
      <c r="AV20" s="30">
        <v>75.362308762169675</v>
      </c>
      <c r="AW20" s="30">
        <v>36.983533828171659</v>
      </c>
      <c r="AX20" s="29">
        <v>755</v>
      </c>
      <c r="AY20" s="30">
        <v>13.125869262865089</v>
      </c>
      <c r="AZ20" s="29">
        <v>198</v>
      </c>
      <c r="BA20" s="30">
        <v>26.225165562913908</v>
      </c>
      <c r="BB20" s="29">
        <v>255</v>
      </c>
      <c r="BC20" s="35"/>
      <c r="BD20" s="35"/>
      <c r="BE20" s="29">
        <v>5</v>
      </c>
      <c r="BF20" s="29">
        <v>2</v>
      </c>
      <c r="BG20" s="29">
        <v>679</v>
      </c>
      <c r="BH20" s="30">
        <v>54.491899852724593</v>
      </c>
      <c r="BI20" s="30">
        <v>43.593519882179677</v>
      </c>
      <c r="BJ20" s="29">
        <v>10</v>
      </c>
      <c r="BK20" s="29">
        <v>7</v>
      </c>
      <c r="BL20" s="29">
        <v>6</v>
      </c>
      <c r="BM20" s="29">
        <v>3</v>
      </c>
      <c r="BN20" s="29">
        <v>4215</v>
      </c>
      <c r="BO20" s="29">
        <v>359.61095469669823</v>
      </c>
      <c r="BP20" s="28"/>
      <c r="BQ20" s="28"/>
      <c r="BR20" s="28"/>
      <c r="BS20" s="28"/>
      <c r="BT20" s="28"/>
      <c r="BU20" s="29"/>
      <c r="BV20" s="29"/>
    </row>
    <row r="21" spans="1:74">
      <c r="A21" s="28" t="s">
        <v>40</v>
      </c>
      <c r="B21" s="29">
        <v>28788</v>
      </c>
      <c r="C21" s="29">
        <v>4311</v>
      </c>
      <c r="D21" s="30">
        <v>14.974989578991247</v>
      </c>
      <c r="E21" s="29">
        <v>3712</v>
      </c>
      <c r="F21" s="30">
        <v>12.894261497846324</v>
      </c>
      <c r="G21" s="29">
        <v>5720</v>
      </c>
      <c r="H21" s="30">
        <v>19.869390023620955</v>
      </c>
      <c r="I21" s="29">
        <v>10703</v>
      </c>
      <c r="J21" s="30">
        <v>37.169647508247962</v>
      </c>
      <c r="K21" s="29">
        <v>2272</v>
      </c>
      <c r="L21" s="30">
        <v>52.67795038256434</v>
      </c>
      <c r="M21" s="29">
        <v>17721</v>
      </c>
      <c r="N21" s="31">
        <v>1.6466339371367305</v>
      </c>
      <c r="O21" s="29">
        <v>11142</v>
      </c>
      <c r="P21" s="30">
        <v>62.874555611985777</v>
      </c>
      <c r="Q21" s="29">
        <v>2848</v>
      </c>
      <c r="R21" s="30">
        <v>16.071327803171378</v>
      </c>
      <c r="S21" s="29">
        <v>910</v>
      </c>
      <c r="T21" s="30">
        <v>31.952247191011235</v>
      </c>
      <c r="U21" s="30">
        <v>2.7490000000000001</v>
      </c>
      <c r="V21" s="32">
        <v>10472.171698799562</v>
      </c>
      <c r="W21" s="29">
        <v>371</v>
      </c>
      <c r="X21" s="29">
        <v>249</v>
      </c>
      <c r="Y21" s="29">
        <v>4023</v>
      </c>
      <c r="Z21" s="29">
        <v>3490</v>
      </c>
      <c r="AA21" s="33">
        <v>533</v>
      </c>
      <c r="AB21" s="29">
        <v>10902</v>
      </c>
      <c r="AC21" s="30">
        <v>50.910619221070334</v>
      </c>
      <c r="AD21" s="29">
        <v>1587</v>
      </c>
      <c r="AE21" s="30">
        <v>7.4110395068646682</v>
      </c>
      <c r="AF21" s="29">
        <v>120</v>
      </c>
      <c r="AG21" s="30">
        <v>4.6838407494145198</v>
      </c>
      <c r="AH21" s="29">
        <v>251</v>
      </c>
      <c r="AI21" s="30">
        <v>9.0158045977011501</v>
      </c>
      <c r="AJ21" s="29">
        <v>3868</v>
      </c>
      <c r="AK21" s="30">
        <v>13.436153953035987</v>
      </c>
      <c r="AL21" s="29">
        <v>876</v>
      </c>
      <c r="AM21" s="30">
        <v>23.921354451119608</v>
      </c>
      <c r="AN21" s="29">
        <v>2414</v>
      </c>
      <c r="AO21" s="34">
        <v>14133</v>
      </c>
      <c r="AP21" s="34">
        <v>27287</v>
      </c>
      <c r="AQ21" s="29">
        <v>1587</v>
      </c>
      <c r="AR21" s="29">
        <v>15853</v>
      </c>
      <c r="AS21" s="29">
        <v>282</v>
      </c>
      <c r="AT21" s="29">
        <v>181</v>
      </c>
      <c r="AU21" s="30">
        <v>1.1417397338043271</v>
      </c>
      <c r="AV21" s="30">
        <v>63.309594398536554</v>
      </c>
      <c r="AW21" s="30">
        <v>34.863380575239681</v>
      </c>
      <c r="AX21" s="29">
        <v>2940</v>
      </c>
      <c r="AY21" s="30">
        <v>18.545385731407304</v>
      </c>
      <c r="AZ21" s="29">
        <v>950</v>
      </c>
      <c r="BA21" s="30">
        <v>32.312925170068027</v>
      </c>
      <c r="BB21" s="29">
        <v>1210</v>
      </c>
      <c r="BC21" s="35"/>
      <c r="BD21" s="29">
        <v>4053</v>
      </c>
      <c r="BE21" s="29">
        <v>30</v>
      </c>
      <c r="BF21" s="29">
        <v>4</v>
      </c>
      <c r="BG21" s="29">
        <v>1150</v>
      </c>
      <c r="BH21" s="30">
        <v>59.652173913043477</v>
      </c>
      <c r="BI21" s="30">
        <v>36.782608695652172</v>
      </c>
      <c r="BJ21" s="29">
        <v>186</v>
      </c>
      <c r="BK21" s="29">
        <v>53</v>
      </c>
      <c r="BL21" s="29">
        <v>41</v>
      </c>
      <c r="BM21" s="29">
        <v>9</v>
      </c>
      <c r="BN21" s="29">
        <v>6473</v>
      </c>
      <c r="BO21" s="29">
        <v>224.85063220786438</v>
      </c>
      <c r="BP21" s="28"/>
      <c r="BQ21" s="28"/>
      <c r="BR21" s="28"/>
      <c r="BS21" s="28"/>
      <c r="BT21" s="28"/>
      <c r="BU21" s="29"/>
      <c r="BV21" s="29"/>
    </row>
    <row r="22" spans="1:74">
      <c r="A22" s="28" t="s">
        <v>39</v>
      </c>
      <c r="B22" s="29">
        <v>7776</v>
      </c>
      <c r="C22" s="29">
        <v>1101</v>
      </c>
      <c r="D22" s="30">
        <v>14.158950617283949</v>
      </c>
      <c r="E22" s="29">
        <v>805</v>
      </c>
      <c r="F22" s="30">
        <v>10.352366255144032</v>
      </c>
      <c r="G22" s="29">
        <v>1595</v>
      </c>
      <c r="H22" s="30">
        <v>20.511831275720162</v>
      </c>
      <c r="I22" s="29">
        <v>2767</v>
      </c>
      <c r="J22" s="30">
        <v>35.579272212935578</v>
      </c>
      <c r="K22" s="29">
        <v>557</v>
      </c>
      <c r="L22" s="30">
        <v>50.544464609800364</v>
      </c>
      <c r="M22" s="29">
        <v>5043</v>
      </c>
      <c r="N22" s="31">
        <v>1.5625619670830855</v>
      </c>
      <c r="O22" s="29">
        <v>3392</v>
      </c>
      <c r="P22" s="30">
        <v>67.261550664287128</v>
      </c>
      <c r="Q22" s="29">
        <v>744</v>
      </c>
      <c r="R22" s="30">
        <v>14.753123140987508</v>
      </c>
      <c r="S22" s="29">
        <v>268</v>
      </c>
      <c r="T22" s="30">
        <v>36.021505376344081</v>
      </c>
      <c r="U22" s="30">
        <v>0.55100000000000005</v>
      </c>
      <c r="V22" s="32">
        <v>14112.522686025408</v>
      </c>
      <c r="W22" s="29">
        <v>115</v>
      </c>
      <c r="X22" s="29">
        <v>105</v>
      </c>
      <c r="Y22" s="29">
        <v>1365</v>
      </c>
      <c r="Z22" s="29">
        <v>1346</v>
      </c>
      <c r="AA22" s="33">
        <v>19</v>
      </c>
      <c r="AB22" s="29">
        <v>3084</v>
      </c>
      <c r="AC22" s="30">
        <v>51.280345859660791</v>
      </c>
      <c r="AD22" s="29">
        <v>377</v>
      </c>
      <c r="AE22" s="30">
        <v>6.2687063518456929</v>
      </c>
      <c r="AF22" s="29">
        <v>22</v>
      </c>
      <c r="AG22" s="30">
        <v>3.0095759233926129</v>
      </c>
      <c r="AH22" s="29">
        <v>36</v>
      </c>
      <c r="AI22" s="30">
        <v>6.5934065934065931</v>
      </c>
      <c r="AJ22" s="29">
        <v>939</v>
      </c>
      <c r="AK22" s="30">
        <v>12.075617283950617</v>
      </c>
      <c r="AL22" s="29">
        <v>239</v>
      </c>
      <c r="AM22" s="30">
        <v>24.973876698014628</v>
      </c>
      <c r="AN22" s="29">
        <v>556</v>
      </c>
      <c r="AO22" s="34">
        <v>4108</v>
      </c>
      <c r="AP22" s="34">
        <v>28257</v>
      </c>
      <c r="AQ22" s="29">
        <v>495</v>
      </c>
      <c r="AR22" s="29">
        <v>4208</v>
      </c>
      <c r="AS22" s="29">
        <v>0</v>
      </c>
      <c r="AT22" s="29">
        <v>80</v>
      </c>
      <c r="AU22" s="30">
        <v>1.9011406844106464</v>
      </c>
      <c r="AV22" s="30">
        <v>67.868821292775664</v>
      </c>
      <c r="AW22" s="30">
        <v>36.727366255144034</v>
      </c>
      <c r="AX22" s="29">
        <v>478</v>
      </c>
      <c r="AY22" s="30">
        <v>11.359315589353612</v>
      </c>
      <c r="AZ22" s="29">
        <v>36</v>
      </c>
      <c r="BA22" s="30">
        <v>7.531380753138075</v>
      </c>
      <c r="BB22" s="29">
        <v>951</v>
      </c>
      <c r="BC22" s="35"/>
      <c r="BD22" s="29">
        <v>3806</v>
      </c>
      <c r="BE22" s="29">
        <v>4</v>
      </c>
      <c r="BF22" s="29">
        <v>1</v>
      </c>
      <c r="BG22" s="29">
        <v>267</v>
      </c>
      <c r="BH22" s="30">
        <v>53.558052434456933</v>
      </c>
      <c r="BI22" s="30">
        <v>40.449438202247194</v>
      </c>
      <c r="BJ22" s="29">
        <v>36</v>
      </c>
      <c r="BK22" s="29">
        <v>8</v>
      </c>
      <c r="BL22" s="29">
        <v>6</v>
      </c>
      <c r="BM22" s="29">
        <v>3</v>
      </c>
      <c r="BN22" s="29">
        <v>1516</v>
      </c>
      <c r="BO22" s="29">
        <v>194.9588477366255</v>
      </c>
      <c r="BP22" s="28"/>
      <c r="BQ22" s="28"/>
      <c r="BR22" s="28"/>
      <c r="BS22" s="28"/>
      <c r="BT22" s="28"/>
      <c r="BU22" s="29"/>
      <c r="BV22" s="29"/>
    </row>
    <row r="23" spans="1:74">
      <c r="A23" s="28" t="s">
        <v>38</v>
      </c>
      <c r="B23" s="29">
        <v>21766</v>
      </c>
      <c r="C23" s="29">
        <v>3297</v>
      </c>
      <c r="D23" s="30">
        <v>15.14747771754112</v>
      </c>
      <c r="E23" s="29">
        <v>2151</v>
      </c>
      <c r="F23" s="30">
        <v>9.882385371680602</v>
      </c>
      <c r="G23" s="29">
        <v>4031</v>
      </c>
      <c r="H23" s="30">
        <v>18.519709638886336</v>
      </c>
      <c r="I23" s="29">
        <v>7607</v>
      </c>
      <c r="J23" s="30">
        <v>34.936162395517592</v>
      </c>
      <c r="K23" s="29">
        <v>1679</v>
      </c>
      <c r="L23" s="30">
        <v>50.925083409159846</v>
      </c>
      <c r="M23" s="29">
        <v>13629</v>
      </c>
      <c r="N23" s="31">
        <v>1.6280724924792722</v>
      </c>
      <c r="O23" s="29">
        <v>8724</v>
      </c>
      <c r="P23" s="30">
        <v>64.010565705480957</v>
      </c>
      <c r="Q23" s="29">
        <v>2177</v>
      </c>
      <c r="R23" s="30">
        <v>15.973292244478687</v>
      </c>
      <c r="S23" s="29">
        <v>647</v>
      </c>
      <c r="T23" s="30">
        <v>29.71979788700046</v>
      </c>
      <c r="U23" s="30">
        <v>2.177</v>
      </c>
      <c r="V23" s="32">
        <v>9998.1626090950849</v>
      </c>
      <c r="W23" s="29">
        <v>281</v>
      </c>
      <c r="X23" s="29">
        <v>123</v>
      </c>
      <c r="Y23" s="29">
        <v>2774</v>
      </c>
      <c r="Z23" s="29">
        <v>2985</v>
      </c>
      <c r="AA23" s="33">
        <v>-211</v>
      </c>
      <c r="AB23" s="29">
        <v>9096</v>
      </c>
      <c r="AC23" s="30">
        <v>54.268838374798634</v>
      </c>
      <c r="AD23" s="29">
        <v>1160</v>
      </c>
      <c r="AE23" s="30">
        <v>6.9208281128810922</v>
      </c>
      <c r="AF23" s="29">
        <v>59</v>
      </c>
      <c r="AG23" s="30">
        <v>2.9353233830845769</v>
      </c>
      <c r="AH23" s="29">
        <v>165</v>
      </c>
      <c r="AI23" s="30">
        <v>7.9594790159189577</v>
      </c>
      <c r="AJ23" s="29">
        <v>2755</v>
      </c>
      <c r="AK23" s="30">
        <v>12.657355508591381</v>
      </c>
      <c r="AL23" s="29">
        <v>674</v>
      </c>
      <c r="AM23" s="30">
        <v>23.615977575332867</v>
      </c>
      <c r="AN23" s="29">
        <v>1683</v>
      </c>
      <c r="AO23" s="34">
        <v>11411</v>
      </c>
      <c r="AP23" s="34">
        <v>27257</v>
      </c>
      <c r="AQ23" s="29">
        <v>1139</v>
      </c>
      <c r="AR23" s="29">
        <v>11685</v>
      </c>
      <c r="AS23" s="29">
        <v>46</v>
      </c>
      <c r="AT23" s="29">
        <v>116</v>
      </c>
      <c r="AU23" s="30">
        <v>0.99272571673085153</v>
      </c>
      <c r="AV23" s="30">
        <v>63.747368421052634</v>
      </c>
      <c r="AW23" s="30">
        <v>34.222548929523107</v>
      </c>
      <c r="AX23" s="29">
        <v>1429</v>
      </c>
      <c r="AY23" s="30">
        <v>12.229353872486094</v>
      </c>
      <c r="AZ23" s="29">
        <v>344</v>
      </c>
      <c r="BA23" s="30">
        <v>24.072778166550037</v>
      </c>
      <c r="BB23" s="29">
        <v>853</v>
      </c>
      <c r="BC23" s="35"/>
      <c r="BD23" s="29">
        <v>4053</v>
      </c>
      <c r="BE23" s="29">
        <v>13</v>
      </c>
      <c r="BF23" s="29">
        <v>2</v>
      </c>
      <c r="BG23" s="29">
        <v>921</v>
      </c>
      <c r="BH23" s="30">
        <v>56.026058631921821</v>
      </c>
      <c r="BI23" s="30">
        <v>39.413680781758956</v>
      </c>
      <c r="BJ23" s="29">
        <v>26</v>
      </c>
      <c r="BK23" s="29">
        <v>6</v>
      </c>
      <c r="BL23" s="29">
        <v>6</v>
      </c>
      <c r="BM23" s="29">
        <v>5</v>
      </c>
      <c r="BN23" s="29">
        <v>5170</v>
      </c>
      <c r="BO23" s="29">
        <v>237.52641734815768</v>
      </c>
      <c r="BP23" s="28"/>
      <c r="BQ23" s="28"/>
      <c r="BR23" s="28"/>
      <c r="BS23" s="28"/>
      <c r="BT23" s="28"/>
      <c r="BU23" s="29"/>
      <c r="BV23" s="29"/>
    </row>
    <row r="24" spans="1:74">
      <c r="A24" s="28" t="s">
        <v>37</v>
      </c>
      <c r="B24" s="29">
        <v>34707</v>
      </c>
      <c r="C24" s="29">
        <v>5369</v>
      </c>
      <c r="D24" s="30">
        <v>15.469501829602098</v>
      </c>
      <c r="E24" s="29">
        <v>4470</v>
      </c>
      <c r="F24" s="30">
        <v>12.879246261561068</v>
      </c>
      <c r="G24" s="29">
        <v>4542</v>
      </c>
      <c r="H24" s="30">
        <v>13.086697208056012</v>
      </c>
      <c r="I24" s="29">
        <v>8873</v>
      </c>
      <c r="J24" s="30">
        <v>25.566921192911682</v>
      </c>
      <c r="K24" s="29">
        <v>1867</v>
      </c>
      <c r="L24" s="30">
        <v>34.773700875395789</v>
      </c>
      <c r="M24" s="29">
        <v>21319</v>
      </c>
      <c r="N24" s="31">
        <v>1.6604906421501946</v>
      </c>
      <c r="O24" s="29">
        <v>13012</v>
      </c>
      <c r="P24" s="30">
        <v>61.034757727848401</v>
      </c>
      <c r="Q24" s="29">
        <v>3625</v>
      </c>
      <c r="R24" s="30">
        <v>17.003611801679252</v>
      </c>
      <c r="S24" s="29">
        <v>1083</v>
      </c>
      <c r="T24" s="30">
        <v>29.875862068965517</v>
      </c>
      <c r="U24" s="30">
        <v>2.8620000000000001</v>
      </c>
      <c r="V24" s="32">
        <v>12126.834381551362</v>
      </c>
      <c r="W24" s="29">
        <v>454</v>
      </c>
      <c r="X24" s="29">
        <v>218</v>
      </c>
      <c r="Y24" s="29">
        <v>3955</v>
      </c>
      <c r="Z24" s="29">
        <v>3991</v>
      </c>
      <c r="AA24" s="33">
        <v>-36</v>
      </c>
      <c r="AB24" s="29">
        <v>13997</v>
      </c>
      <c r="AC24" s="30">
        <v>54.684325675886853</v>
      </c>
      <c r="AD24" s="29">
        <v>1219</v>
      </c>
      <c r="AE24" s="30">
        <v>4.7624628848257542</v>
      </c>
      <c r="AF24" s="29">
        <v>60</v>
      </c>
      <c r="AG24" s="30">
        <v>2.1390374331550803</v>
      </c>
      <c r="AH24" s="29">
        <v>195</v>
      </c>
      <c r="AI24" s="30">
        <v>5.2603183166981387</v>
      </c>
      <c r="AJ24" s="29">
        <v>2421</v>
      </c>
      <c r="AK24" s="30">
        <v>6.9755380758924712</v>
      </c>
      <c r="AL24" s="29">
        <v>516</v>
      </c>
      <c r="AM24" s="30">
        <v>11.118293471234649</v>
      </c>
      <c r="AN24" s="29">
        <v>1592</v>
      </c>
      <c r="AO24" s="34">
        <v>18369</v>
      </c>
      <c r="AP24" s="34">
        <v>36708</v>
      </c>
      <c r="AQ24" s="29">
        <v>2371</v>
      </c>
      <c r="AR24" s="29">
        <v>19087</v>
      </c>
      <c r="AS24" s="29">
        <v>140</v>
      </c>
      <c r="AT24" s="29">
        <v>408</v>
      </c>
      <c r="AU24" s="30">
        <v>2.1375805522083091</v>
      </c>
      <c r="AV24" s="30">
        <v>70.379787289778378</v>
      </c>
      <c r="AW24" s="30">
        <v>38.705131529662602</v>
      </c>
      <c r="AX24" s="29">
        <v>1414</v>
      </c>
      <c r="AY24" s="30">
        <v>7.4081835804474245</v>
      </c>
      <c r="AZ24" s="29">
        <v>517</v>
      </c>
      <c r="BA24" s="30">
        <v>36.562942008486559</v>
      </c>
      <c r="BB24" s="29">
        <v>1263</v>
      </c>
      <c r="BC24" s="35"/>
      <c r="BD24" s="29">
        <v>4070</v>
      </c>
      <c r="BE24" s="29">
        <v>35</v>
      </c>
      <c r="BF24" s="29">
        <v>4</v>
      </c>
      <c r="BG24" s="29">
        <v>1467</v>
      </c>
      <c r="BH24" s="30">
        <v>51.397409679618271</v>
      </c>
      <c r="BI24" s="30">
        <v>46.216768916155416</v>
      </c>
      <c r="BJ24" s="29">
        <v>173</v>
      </c>
      <c r="BK24" s="29">
        <v>27</v>
      </c>
      <c r="BL24" s="29">
        <v>59</v>
      </c>
      <c r="BM24" s="29">
        <v>11</v>
      </c>
      <c r="BN24" s="29">
        <v>9617</v>
      </c>
      <c r="BO24" s="29">
        <v>277.09107672803759</v>
      </c>
      <c r="BP24" s="28"/>
      <c r="BQ24" s="28"/>
      <c r="BR24" s="28"/>
      <c r="BS24" s="28"/>
      <c r="BT24" s="28"/>
      <c r="BU24" s="29"/>
      <c r="BV24" s="29"/>
    </row>
    <row r="25" spans="1:74">
      <c r="A25" s="28" t="s">
        <v>34</v>
      </c>
      <c r="B25" s="29">
        <v>27378</v>
      </c>
      <c r="C25" s="29">
        <v>4151</v>
      </c>
      <c r="D25" s="30">
        <v>15.161808751552343</v>
      </c>
      <c r="E25" s="29">
        <v>4054</v>
      </c>
      <c r="F25" s="30">
        <v>14.807509679304552</v>
      </c>
      <c r="G25" s="29">
        <v>4111</v>
      </c>
      <c r="H25" s="30">
        <v>15.015706041347068</v>
      </c>
      <c r="I25" s="29">
        <v>7789</v>
      </c>
      <c r="J25" s="30">
        <v>28.455046944068972</v>
      </c>
      <c r="K25" s="29">
        <v>1704</v>
      </c>
      <c r="L25" s="30">
        <v>41.060240963855421</v>
      </c>
      <c r="M25" s="29">
        <v>16240</v>
      </c>
      <c r="N25" s="31">
        <v>1.6875</v>
      </c>
      <c r="O25" s="29">
        <v>9687</v>
      </c>
      <c r="P25" s="30">
        <v>59.649014778325125</v>
      </c>
      <c r="Q25" s="29">
        <v>2660</v>
      </c>
      <c r="R25" s="30">
        <v>16.379310344827587</v>
      </c>
      <c r="S25" s="29">
        <v>718</v>
      </c>
      <c r="T25" s="30">
        <v>26.992481203007518</v>
      </c>
      <c r="U25" s="30">
        <v>10.856999999999999</v>
      </c>
      <c r="V25" s="32">
        <v>2521.6910748825644</v>
      </c>
      <c r="W25" s="29">
        <v>338</v>
      </c>
      <c r="X25" s="29">
        <v>262</v>
      </c>
      <c r="Y25" s="29">
        <v>4356</v>
      </c>
      <c r="Z25" s="29">
        <v>3576</v>
      </c>
      <c r="AA25" s="33">
        <v>780</v>
      </c>
      <c r="AB25" s="29">
        <v>11573</v>
      </c>
      <c r="AC25" s="30">
        <v>58.496765062676907</v>
      </c>
      <c r="AD25" s="29">
        <v>1158</v>
      </c>
      <c r="AE25" s="30">
        <v>5.8532147189648196</v>
      </c>
      <c r="AF25" s="29">
        <v>92</v>
      </c>
      <c r="AG25" s="30">
        <v>3.4782608695652173</v>
      </c>
      <c r="AH25" s="29">
        <v>197</v>
      </c>
      <c r="AI25" s="30">
        <v>7.7073552425665106</v>
      </c>
      <c r="AJ25" s="29">
        <v>2458</v>
      </c>
      <c r="AK25" s="30">
        <v>8.9780115421141069</v>
      </c>
      <c r="AL25" s="29">
        <v>524</v>
      </c>
      <c r="AM25" s="30">
        <v>14.802259887005651</v>
      </c>
      <c r="AN25" s="29">
        <v>1643</v>
      </c>
      <c r="AO25" s="34">
        <v>14615</v>
      </c>
      <c r="AP25" s="34">
        <v>31146</v>
      </c>
      <c r="AQ25" s="29">
        <v>3487</v>
      </c>
      <c r="AR25" s="29">
        <v>14136</v>
      </c>
      <c r="AS25" s="29">
        <v>40</v>
      </c>
      <c r="AT25" s="29">
        <v>2293</v>
      </c>
      <c r="AU25" s="30">
        <v>16.220996038483303</v>
      </c>
      <c r="AV25" s="30">
        <v>69.406621392190146</v>
      </c>
      <c r="AW25" s="30">
        <v>35.836511067280298</v>
      </c>
      <c r="AX25" s="29">
        <v>459</v>
      </c>
      <c r="AY25" s="30">
        <v>3.2470288624787771</v>
      </c>
      <c r="AZ25" s="29">
        <v>134</v>
      </c>
      <c r="BA25" s="30">
        <v>29.193899782135077</v>
      </c>
      <c r="BB25" s="29">
        <v>610</v>
      </c>
      <c r="BC25" s="29">
        <v>3893</v>
      </c>
      <c r="BD25" s="29">
        <v>3224</v>
      </c>
      <c r="BE25" s="29">
        <v>22</v>
      </c>
      <c r="BF25" s="29">
        <v>5</v>
      </c>
      <c r="BG25" s="29">
        <v>1266</v>
      </c>
      <c r="BH25" s="30">
        <v>54.739336492890992</v>
      </c>
      <c r="BI25" s="30">
        <v>43.285939968404421</v>
      </c>
      <c r="BJ25" s="29">
        <v>34</v>
      </c>
      <c r="BK25" s="29">
        <v>15</v>
      </c>
      <c r="BL25" s="29">
        <v>22</v>
      </c>
      <c r="BM25" s="29">
        <v>5</v>
      </c>
      <c r="BN25" s="29">
        <v>8538</v>
      </c>
      <c r="BO25" s="29">
        <v>311.85623493315802</v>
      </c>
      <c r="BP25" s="28"/>
      <c r="BQ25" s="28"/>
      <c r="BR25" s="28"/>
      <c r="BS25" s="28"/>
      <c r="BT25" s="28"/>
      <c r="BU25" s="29"/>
      <c r="BV25" s="29"/>
    </row>
    <row r="26" spans="1:74">
      <c r="A26" s="28" t="s">
        <v>95</v>
      </c>
      <c r="B26" s="29">
        <v>10904</v>
      </c>
      <c r="C26" s="29">
        <v>2257</v>
      </c>
      <c r="D26" s="30">
        <v>20.698826118855465</v>
      </c>
      <c r="E26" s="29">
        <v>2347</v>
      </c>
      <c r="F26" s="30">
        <v>21.524211298606016</v>
      </c>
      <c r="G26" s="29">
        <v>1339</v>
      </c>
      <c r="H26" s="30">
        <v>12.279897285399853</v>
      </c>
      <c r="I26" s="29">
        <v>2292</v>
      </c>
      <c r="J26" s="30">
        <v>21.017881705639617</v>
      </c>
      <c r="K26" s="29">
        <v>602</v>
      </c>
      <c r="L26" s="30">
        <v>26.672574213557819</v>
      </c>
      <c r="M26" s="29">
        <v>5214</v>
      </c>
      <c r="N26" s="31">
        <v>2.0985807441503646</v>
      </c>
      <c r="O26" s="29">
        <v>2248</v>
      </c>
      <c r="P26" s="30">
        <v>43.114691215957038</v>
      </c>
      <c r="Q26" s="29">
        <v>1305</v>
      </c>
      <c r="R26" s="30">
        <v>25.028768699654776</v>
      </c>
      <c r="S26" s="29">
        <v>202</v>
      </c>
      <c r="T26" s="30">
        <v>15.478927203065133</v>
      </c>
      <c r="U26" s="30">
        <v>2.4140000000000001</v>
      </c>
      <c r="V26" s="32">
        <v>4516.9842584921289</v>
      </c>
      <c r="W26" s="29">
        <v>106</v>
      </c>
      <c r="X26" s="29">
        <v>100</v>
      </c>
      <c r="Y26" s="29">
        <v>1285</v>
      </c>
      <c r="Z26" s="29">
        <v>1164</v>
      </c>
      <c r="AA26" s="33">
        <v>121</v>
      </c>
      <c r="AB26" s="29">
        <v>2965</v>
      </c>
      <c r="AC26" s="30">
        <v>44.386227544910184</v>
      </c>
      <c r="AD26" s="29">
        <v>131</v>
      </c>
      <c r="AE26" s="30">
        <v>1.9610778443113774</v>
      </c>
      <c r="AF26" s="29">
        <v>3</v>
      </c>
      <c r="AG26" s="30">
        <v>0.26269702276707529</v>
      </c>
      <c r="AH26" s="29">
        <v>24</v>
      </c>
      <c r="AI26" s="30">
        <v>2.2038567493112948</v>
      </c>
      <c r="AJ26" s="29">
        <v>93</v>
      </c>
      <c r="AK26" s="30">
        <v>0.8528980190755685</v>
      </c>
      <c r="AL26" s="29">
        <v>14</v>
      </c>
      <c r="AM26" s="30">
        <v>0.74587107085775173</v>
      </c>
      <c r="AN26" s="29">
        <v>66</v>
      </c>
      <c r="AO26" s="34">
        <v>5108</v>
      </c>
      <c r="AP26" s="34">
        <v>81320</v>
      </c>
      <c r="AQ26" s="29">
        <v>2423</v>
      </c>
      <c r="AR26" s="29">
        <v>5197</v>
      </c>
      <c r="AS26" s="29">
        <v>18</v>
      </c>
      <c r="AT26" s="29">
        <v>2192</v>
      </c>
      <c r="AU26" s="30">
        <v>42.178179719068694</v>
      </c>
      <c r="AV26" s="30">
        <v>103.41581681739466</v>
      </c>
      <c r="AW26" s="30">
        <v>49.289435069699195</v>
      </c>
      <c r="AX26" s="29">
        <v>36</v>
      </c>
      <c r="AY26" s="30">
        <v>0.69270733115258809</v>
      </c>
      <c r="AZ26" s="29"/>
      <c r="BA26" s="29"/>
      <c r="BB26" s="29">
        <v>1033</v>
      </c>
      <c r="BC26" s="29">
        <v>4896</v>
      </c>
      <c r="BD26" s="29">
        <v>3809</v>
      </c>
      <c r="BE26" s="29">
        <v>7</v>
      </c>
      <c r="BF26" s="29">
        <v>1</v>
      </c>
      <c r="BG26" s="29">
        <v>712</v>
      </c>
      <c r="BH26" s="30">
        <v>15.02808988764045</v>
      </c>
      <c r="BI26" s="30">
        <v>84.550561797752806</v>
      </c>
      <c r="BJ26" s="29">
        <v>66</v>
      </c>
      <c r="BK26" s="29">
        <v>10</v>
      </c>
      <c r="BL26" s="29">
        <v>23</v>
      </c>
      <c r="BM26" s="29">
        <v>5</v>
      </c>
      <c r="BN26" s="29">
        <v>4708</v>
      </c>
      <c r="BO26" s="29">
        <v>431.76815847395449</v>
      </c>
      <c r="BP26" s="28"/>
      <c r="BQ26" s="28"/>
      <c r="BR26" s="28"/>
      <c r="BS26" s="28"/>
      <c r="BT26" s="28"/>
      <c r="BU26" s="29"/>
      <c r="BV26" s="29"/>
    </row>
    <row r="27" spans="1:74">
      <c r="A27" s="28" t="s">
        <v>36</v>
      </c>
      <c r="B27" s="29">
        <v>13869</v>
      </c>
      <c r="C27" s="29">
        <v>2609</v>
      </c>
      <c r="D27" s="30">
        <v>18.811738409402263</v>
      </c>
      <c r="E27" s="29">
        <v>3143</v>
      </c>
      <c r="F27" s="30">
        <v>22.66205205854784</v>
      </c>
      <c r="G27" s="29">
        <v>1445</v>
      </c>
      <c r="H27" s="30">
        <v>10.418919893287187</v>
      </c>
      <c r="I27" s="29">
        <v>2968</v>
      </c>
      <c r="J27" s="30">
        <v>21.394074821595908</v>
      </c>
      <c r="K27" s="29">
        <v>767</v>
      </c>
      <c r="L27" s="30">
        <v>29.39823687236489</v>
      </c>
      <c r="M27" s="29">
        <v>6727</v>
      </c>
      <c r="N27" s="31">
        <v>2.0774490857737478</v>
      </c>
      <c r="O27" s="29">
        <v>2843</v>
      </c>
      <c r="P27" s="30">
        <v>42.262524156384721</v>
      </c>
      <c r="Q27" s="29">
        <v>1567</v>
      </c>
      <c r="R27" s="30">
        <v>23.29418760220009</v>
      </c>
      <c r="S27" s="29">
        <v>218</v>
      </c>
      <c r="T27" s="30">
        <v>13.911933631142309</v>
      </c>
      <c r="U27" s="30">
        <v>6.0140000000000002</v>
      </c>
      <c r="V27" s="32">
        <v>2306.1190555370799</v>
      </c>
      <c r="W27" s="29">
        <v>148</v>
      </c>
      <c r="X27" s="29">
        <v>131</v>
      </c>
      <c r="Y27" s="29">
        <v>2270</v>
      </c>
      <c r="Z27" s="29">
        <v>1199</v>
      </c>
      <c r="AA27" s="33">
        <v>1071</v>
      </c>
      <c r="AB27" s="29">
        <v>3987</v>
      </c>
      <c r="AC27" s="30">
        <v>46.905882352941177</v>
      </c>
      <c r="AD27" s="29">
        <v>206</v>
      </c>
      <c r="AE27" s="30">
        <v>2.4235294117647057</v>
      </c>
      <c r="AF27" s="29">
        <v>7</v>
      </c>
      <c r="AG27" s="30">
        <v>0.60137457044673537</v>
      </c>
      <c r="AH27" s="29">
        <v>40</v>
      </c>
      <c r="AI27" s="30">
        <v>2.6863666890530555</v>
      </c>
      <c r="AJ27" s="29">
        <v>231</v>
      </c>
      <c r="AK27" s="30">
        <v>1.6655851178888168</v>
      </c>
      <c r="AL27" s="29">
        <v>59</v>
      </c>
      <c r="AM27" s="30">
        <v>2.650494159928122</v>
      </c>
      <c r="AN27" s="29">
        <v>144</v>
      </c>
      <c r="AO27" s="34">
        <v>6512</v>
      </c>
      <c r="AP27" s="34">
        <v>104692</v>
      </c>
      <c r="AQ27" s="29">
        <v>2704</v>
      </c>
      <c r="AR27" s="29">
        <v>6607</v>
      </c>
      <c r="AS27" s="29">
        <v>399</v>
      </c>
      <c r="AT27" s="29">
        <v>2341</v>
      </c>
      <c r="AU27" s="30">
        <v>35.432117451188141</v>
      </c>
      <c r="AV27" s="30">
        <v>114.3522022097775</v>
      </c>
      <c r="AW27" s="30">
        <v>54.475809359002092</v>
      </c>
      <c r="AX27" s="29">
        <v>157</v>
      </c>
      <c r="AY27" s="30">
        <v>2.3762675949750269</v>
      </c>
      <c r="AZ27" s="29">
        <v>99</v>
      </c>
      <c r="BA27" s="30">
        <v>63.057324840764331</v>
      </c>
      <c r="BB27" s="29">
        <v>1295</v>
      </c>
      <c r="BC27" s="29">
        <v>5895</v>
      </c>
      <c r="BD27" s="29">
        <v>5571</v>
      </c>
      <c r="BE27" s="29">
        <v>16</v>
      </c>
      <c r="BF27" s="29">
        <v>3</v>
      </c>
      <c r="BG27" s="29">
        <v>710</v>
      </c>
      <c r="BH27" s="30">
        <v>14.225352112676058</v>
      </c>
      <c r="BI27" s="30">
        <v>85.211267605633807</v>
      </c>
      <c r="BJ27" s="29">
        <v>39</v>
      </c>
      <c r="BK27" s="29">
        <v>8</v>
      </c>
      <c r="BL27" s="29">
        <v>7</v>
      </c>
      <c r="BM27" s="29">
        <v>1</v>
      </c>
      <c r="BN27" s="29">
        <v>6182</v>
      </c>
      <c r="BO27" s="29">
        <v>445.74230297786431</v>
      </c>
      <c r="BP27" s="28"/>
      <c r="BQ27" s="28"/>
      <c r="BR27" s="28"/>
      <c r="BS27" s="28"/>
      <c r="BT27" s="28"/>
      <c r="BU27" s="29"/>
      <c r="BV27" s="29"/>
    </row>
    <row r="28" spans="1:74">
      <c r="A28" s="28" t="s">
        <v>41</v>
      </c>
      <c r="B28" s="29">
        <v>35278</v>
      </c>
      <c r="C28" s="29">
        <v>6790</v>
      </c>
      <c r="D28" s="30">
        <v>19.247122852769433</v>
      </c>
      <c r="E28" s="29">
        <v>6638</v>
      </c>
      <c r="F28" s="30">
        <v>18.816259425137481</v>
      </c>
      <c r="G28" s="29">
        <v>6455</v>
      </c>
      <c r="H28" s="30">
        <v>18.297522535291119</v>
      </c>
      <c r="I28" s="29">
        <v>15547</v>
      </c>
      <c r="J28" s="30">
        <v>44.088704874797948</v>
      </c>
      <c r="K28" s="29">
        <v>4284</v>
      </c>
      <c r="L28" s="30">
        <v>63.083492858194674</v>
      </c>
      <c r="M28" s="29">
        <v>17206</v>
      </c>
      <c r="N28" s="31">
        <v>2.0363245379518773</v>
      </c>
      <c r="O28" s="29">
        <v>7652</v>
      </c>
      <c r="P28" s="30">
        <v>44.472858305242355</v>
      </c>
      <c r="Q28" s="29">
        <v>3934</v>
      </c>
      <c r="R28" s="30">
        <v>22.864117168429619</v>
      </c>
      <c r="S28" s="29">
        <v>1150</v>
      </c>
      <c r="T28" s="30">
        <v>29.232333502796134</v>
      </c>
      <c r="U28" s="30">
        <v>6.3769999999999998</v>
      </c>
      <c r="V28" s="32">
        <v>5532.0683707072294</v>
      </c>
      <c r="W28" s="29">
        <v>372</v>
      </c>
      <c r="X28" s="29">
        <v>359</v>
      </c>
      <c r="Y28" s="29">
        <v>3130</v>
      </c>
      <c r="Z28" s="29">
        <v>2923</v>
      </c>
      <c r="AA28" s="33">
        <v>207</v>
      </c>
      <c r="AB28" s="29">
        <v>12180</v>
      </c>
      <c r="AC28" s="30">
        <v>52.995692468346164</v>
      </c>
      <c r="AD28" s="29">
        <v>1813</v>
      </c>
      <c r="AE28" s="30">
        <v>7.888439281207849</v>
      </c>
      <c r="AF28" s="29">
        <v>189</v>
      </c>
      <c r="AG28" s="30">
        <v>4.485049833887043</v>
      </c>
      <c r="AH28" s="29">
        <v>279</v>
      </c>
      <c r="AI28" s="30">
        <v>6.8265231220944464</v>
      </c>
      <c r="AJ28" s="29">
        <v>5783</v>
      </c>
      <c r="AK28" s="30">
        <v>16.392652644707752</v>
      </c>
      <c r="AL28" s="29">
        <v>1862</v>
      </c>
      <c r="AM28" s="30">
        <v>32.914972600318187</v>
      </c>
      <c r="AN28" s="29">
        <v>2808</v>
      </c>
      <c r="AO28" s="34">
        <v>15116</v>
      </c>
      <c r="AP28" s="34">
        <v>24990</v>
      </c>
      <c r="AQ28" s="29">
        <v>5356</v>
      </c>
      <c r="AR28" s="29">
        <v>15634</v>
      </c>
      <c r="AS28" s="29">
        <v>46</v>
      </c>
      <c r="AT28" s="29">
        <v>5127</v>
      </c>
      <c r="AU28" s="30">
        <v>32.793910707432516</v>
      </c>
      <c r="AV28" s="30">
        <v>77.029550978636308</v>
      </c>
      <c r="AW28" s="30">
        <v>34.136855830829411</v>
      </c>
      <c r="AX28" s="29">
        <v>2952</v>
      </c>
      <c r="AY28" s="30">
        <v>18.881924011769222</v>
      </c>
      <c r="AZ28" s="29">
        <v>1652</v>
      </c>
      <c r="BA28" s="30">
        <v>55.962059620596207</v>
      </c>
      <c r="BB28" s="29">
        <v>327</v>
      </c>
      <c r="BC28" s="29">
        <v>2590</v>
      </c>
      <c r="BD28" s="29">
        <v>2327</v>
      </c>
      <c r="BE28" s="29">
        <v>19</v>
      </c>
      <c r="BF28" s="29">
        <v>4</v>
      </c>
      <c r="BG28" s="29">
        <v>2240</v>
      </c>
      <c r="BH28" s="30">
        <v>60.000000000000007</v>
      </c>
      <c r="BI28" s="30">
        <v>35.625</v>
      </c>
      <c r="BJ28" s="29">
        <v>28</v>
      </c>
      <c r="BK28" s="29">
        <v>13</v>
      </c>
      <c r="BL28" s="29">
        <v>12</v>
      </c>
      <c r="BM28" s="29">
        <v>6</v>
      </c>
      <c r="BN28" s="29">
        <v>11367</v>
      </c>
      <c r="BO28" s="29">
        <v>322.21214354555246</v>
      </c>
      <c r="BP28" s="28"/>
      <c r="BQ28" s="28"/>
      <c r="BR28" s="28"/>
      <c r="BS28" s="28"/>
      <c r="BT28" s="28"/>
      <c r="BU28" s="29"/>
      <c r="BV28" s="29"/>
    </row>
    <row r="29" spans="1:74">
      <c r="A29" s="28" t="s">
        <v>32</v>
      </c>
      <c r="B29" s="29">
        <v>25901</v>
      </c>
      <c r="C29" s="29">
        <v>5088</v>
      </c>
      <c r="D29" s="30">
        <v>19.644029188062238</v>
      </c>
      <c r="E29" s="29">
        <v>5993</v>
      </c>
      <c r="F29" s="30">
        <v>23.138102775954597</v>
      </c>
      <c r="G29" s="29">
        <v>3887</v>
      </c>
      <c r="H29" s="30">
        <v>15.007142581367516</v>
      </c>
      <c r="I29" s="29">
        <v>9400</v>
      </c>
      <c r="J29" s="30">
        <v>36.311662224282458</v>
      </c>
      <c r="K29" s="29">
        <v>2701</v>
      </c>
      <c r="L29" s="30">
        <v>53.085691823899367</v>
      </c>
      <c r="M29" s="29">
        <v>12995</v>
      </c>
      <c r="N29" s="31">
        <v>1.9995382839553675</v>
      </c>
      <c r="O29" s="29">
        <v>5956</v>
      </c>
      <c r="P29" s="30">
        <v>45.833012697191229</v>
      </c>
      <c r="Q29" s="29">
        <v>2973</v>
      </c>
      <c r="R29" s="30">
        <v>22.878030011542904</v>
      </c>
      <c r="S29" s="29">
        <v>877</v>
      </c>
      <c r="T29" s="30">
        <v>29.498822737975107</v>
      </c>
      <c r="U29" s="30">
        <v>7.2590000000000003</v>
      </c>
      <c r="V29" s="32">
        <v>3568.1223308995727</v>
      </c>
      <c r="W29" s="29">
        <v>265</v>
      </c>
      <c r="X29" s="29">
        <v>314</v>
      </c>
      <c r="Y29" s="29">
        <v>2383</v>
      </c>
      <c r="Z29" s="29">
        <v>2159</v>
      </c>
      <c r="AA29" s="33">
        <v>224</v>
      </c>
      <c r="AB29" s="29">
        <v>7932</v>
      </c>
      <c r="AC29" s="30">
        <v>50.868979670364908</v>
      </c>
      <c r="AD29" s="29">
        <v>1105</v>
      </c>
      <c r="AE29" s="30">
        <v>7.0865131789905726</v>
      </c>
      <c r="AF29" s="29">
        <v>105</v>
      </c>
      <c r="AG29" s="30">
        <v>4.0887850467289724</v>
      </c>
      <c r="AH29" s="29">
        <v>157</v>
      </c>
      <c r="AI29" s="30">
        <v>5.3840877914951992</v>
      </c>
      <c r="AJ29" s="29">
        <v>3483</v>
      </c>
      <c r="AK29" s="30">
        <v>13.44735724489402</v>
      </c>
      <c r="AL29" s="29">
        <v>1140</v>
      </c>
      <c r="AM29" s="30">
        <v>26.419466975666282</v>
      </c>
      <c r="AN29" s="29">
        <v>1719</v>
      </c>
      <c r="AO29" s="34">
        <v>11385</v>
      </c>
      <c r="AP29" s="34">
        <v>42846</v>
      </c>
      <c r="AQ29" s="29">
        <v>4006</v>
      </c>
      <c r="AR29" s="29">
        <v>12385</v>
      </c>
      <c r="AS29" s="29">
        <v>22</v>
      </c>
      <c r="AT29" s="29">
        <v>3319</v>
      </c>
      <c r="AU29" s="30">
        <v>26.798546628986678</v>
      </c>
      <c r="AV29" s="30">
        <v>84.220831651190963</v>
      </c>
      <c r="AW29" s="30">
        <v>40.271611134705225</v>
      </c>
      <c r="AX29" s="29">
        <v>1983</v>
      </c>
      <c r="AY29" s="30">
        <v>16.011303996770287</v>
      </c>
      <c r="AZ29" s="29">
        <v>1400</v>
      </c>
      <c r="BA29" s="30">
        <v>70.600100857286947</v>
      </c>
      <c r="BB29" s="29">
        <v>708</v>
      </c>
      <c r="BC29" s="29">
        <v>4081</v>
      </c>
      <c r="BD29" s="29">
        <v>2779</v>
      </c>
      <c r="BE29" s="29">
        <v>15</v>
      </c>
      <c r="BF29" s="29">
        <v>4</v>
      </c>
      <c r="BG29" s="29">
        <v>1594</v>
      </c>
      <c r="BH29" s="30">
        <v>52.258469259723967</v>
      </c>
      <c r="BI29" s="30">
        <v>43.789209535759099</v>
      </c>
      <c r="BJ29" s="29">
        <v>68</v>
      </c>
      <c r="BK29" s="29">
        <v>18</v>
      </c>
      <c r="BL29" s="29">
        <v>14</v>
      </c>
      <c r="BM29" s="29">
        <v>6</v>
      </c>
      <c r="BN29" s="29">
        <v>9020</v>
      </c>
      <c r="BO29" s="29">
        <v>348.24910235126055</v>
      </c>
      <c r="BP29" s="28"/>
      <c r="BQ29" s="28"/>
      <c r="BR29" s="28"/>
      <c r="BS29" s="28"/>
      <c r="BT29" s="28"/>
      <c r="BU29" s="29"/>
      <c r="BV29" s="29"/>
    </row>
    <row r="30" spans="1:74">
      <c r="A30" s="28" t="s">
        <v>33</v>
      </c>
      <c r="B30" s="29">
        <v>7238</v>
      </c>
      <c r="C30" s="29">
        <v>1503</v>
      </c>
      <c r="D30" s="30">
        <v>20.765404807957999</v>
      </c>
      <c r="E30" s="29">
        <v>1835</v>
      </c>
      <c r="F30" s="30">
        <v>25.352307267200885</v>
      </c>
      <c r="G30" s="29">
        <v>739</v>
      </c>
      <c r="H30" s="30">
        <v>10.210002763194254</v>
      </c>
      <c r="I30" s="29">
        <v>1323</v>
      </c>
      <c r="J30" s="30">
        <v>18.278529980657641</v>
      </c>
      <c r="K30" s="29">
        <v>376</v>
      </c>
      <c r="L30" s="30">
        <v>25.016633399866933</v>
      </c>
      <c r="M30" s="29">
        <v>3483</v>
      </c>
      <c r="N30" s="31">
        <v>2.1157048521389608</v>
      </c>
      <c r="O30" s="29">
        <v>1489</v>
      </c>
      <c r="P30" s="30">
        <v>42.750502440424924</v>
      </c>
      <c r="Q30" s="29">
        <v>859</v>
      </c>
      <c r="R30" s="30">
        <v>24.6626471432673</v>
      </c>
      <c r="S30" s="29">
        <v>132</v>
      </c>
      <c r="T30" s="30">
        <v>15.366705471478463</v>
      </c>
      <c r="U30" s="30">
        <v>4.3899999999999997</v>
      </c>
      <c r="V30" s="32">
        <v>1648.74715261959</v>
      </c>
      <c r="W30" s="29">
        <v>60</v>
      </c>
      <c r="X30" s="29">
        <v>81</v>
      </c>
      <c r="Y30" s="29">
        <v>709</v>
      </c>
      <c r="Z30" s="29">
        <v>720</v>
      </c>
      <c r="AA30" s="33">
        <v>-11</v>
      </c>
      <c r="AB30" s="29">
        <v>1632</v>
      </c>
      <c r="AC30" s="30">
        <v>39.080459770114942</v>
      </c>
      <c r="AD30" s="29">
        <v>81</v>
      </c>
      <c r="AE30" s="30">
        <v>1.9396551724137931</v>
      </c>
      <c r="AF30" s="29">
        <v>3</v>
      </c>
      <c r="AG30" s="30">
        <v>0.46656298600311041</v>
      </c>
      <c r="AH30" s="29">
        <v>21</v>
      </c>
      <c r="AI30" s="30">
        <v>2.641509433962264</v>
      </c>
      <c r="AJ30" s="29">
        <v>44</v>
      </c>
      <c r="AK30" s="30">
        <v>0.60790273556231011</v>
      </c>
      <c r="AL30" s="29">
        <v>9</v>
      </c>
      <c r="AM30" s="30">
        <v>0.73349633251833746</v>
      </c>
      <c r="AN30" s="29">
        <v>33</v>
      </c>
      <c r="AO30" s="34">
        <v>3351</v>
      </c>
      <c r="AP30" s="34">
        <v>138941</v>
      </c>
      <c r="AQ30" s="29">
        <v>1791</v>
      </c>
      <c r="AR30" s="29">
        <v>3175</v>
      </c>
      <c r="AS30" s="29">
        <v>11</v>
      </c>
      <c r="AT30" s="29">
        <v>1685</v>
      </c>
      <c r="AU30" s="30">
        <v>53.070866141732282</v>
      </c>
      <c r="AV30" s="30">
        <v>123.62551181102363</v>
      </c>
      <c r="AW30" s="30">
        <v>54.229206963249517</v>
      </c>
      <c r="AX30" s="29"/>
      <c r="AY30" s="29"/>
      <c r="AZ30" s="29"/>
      <c r="BA30" s="29"/>
      <c r="BB30" s="29">
        <v>1192</v>
      </c>
      <c r="BC30" s="29">
        <v>5792</v>
      </c>
      <c r="BD30" s="29">
        <v>4217</v>
      </c>
      <c r="BE30" s="29">
        <v>8</v>
      </c>
      <c r="BF30" s="29">
        <v>1</v>
      </c>
      <c r="BG30" s="29">
        <v>469</v>
      </c>
      <c r="BH30" s="30">
        <v>20.68230277185501</v>
      </c>
      <c r="BI30" s="30">
        <v>77.825159914712145</v>
      </c>
      <c r="BJ30" s="29">
        <v>19</v>
      </c>
      <c r="BK30" s="29">
        <v>2</v>
      </c>
      <c r="BL30" s="29">
        <v>8</v>
      </c>
      <c r="BM30" s="29">
        <v>2</v>
      </c>
      <c r="BN30" s="29">
        <v>3581</v>
      </c>
      <c r="BO30" s="29">
        <v>494.7499309201437</v>
      </c>
      <c r="BP30" s="28"/>
      <c r="BQ30" s="28"/>
      <c r="BR30" s="28"/>
      <c r="BS30" s="28"/>
      <c r="BT30" s="28"/>
      <c r="BU30" s="29"/>
      <c r="BV30" s="29"/>
    </row>
    <row r="31" spans="1:74">
      <c r="A31" s="28" t="s">
        <v>30</v>
      </c>
      <c r="B31" s="29">
        <v>13199</v>
      </c>
      <c r="C31" s="29">
        <v>2387</v>
      </c>
      <c r="D31" s="30">
        <v>18.084703386620198</v>
      </c>
      <c r="E31" s="29">
        <v>3664</v>
      </c>
      <c r="F31" s="30">
        <v>27.759678763542691</v>
      </c>
      <c r="G31" s="29">
        <v>1034</v>
      </c>
      <c r="H31" s="30">
        <v>7.83392681263732</v>
      </c>
      <c r="I31" s="29">
        <v>2136</v>
      </c>
      <c r="J31" s="30">
        <v>16.19285876734137</v>
      </c>
      <c r="K31" s="29">
        <v>566</v>
      </c>
      <c r="L31" s="30">
        <v>23.711772098868874</v>
      </c>
      <c r="M31" s="29">
        <v>6891</v>
      </c>
      <c r="N31" s="31">
        <v>1.9866492526483819</v>
      </c>
      <c r="O31" s="29">
        <v>3121</v>
      </c>
      <c r="P31" s="30">
        <v>45.290959222173854</v>
      </c>
      <c r="Q31" s="29">
        <v>1383</v>
      </c>
      <c r="R31" s="30">
        <v>20.069656073138876</v>
      </c>
      <c r="S31" s="29">
        <v>267</v>
      </c>
      <c r="T31" s="30">
        <v>19.305856832971802</v>
      </c>
      <c r="U31" s="30">
        <v>8.2520000000000007</v>
      </c>
      <c r="V31" s="32">
        <v>1599.4910324769751</v>
      </c>
      <c r="W31" s="29">
        <v>96</v>
      </c>
      <c r="X31" s="29">
        <v>102</v>
      </c>
      <c r="Y31" s="29">
        <v>1338</v>
      </c>
      <c r="Z31" s="29">
        <v>1185</v>
      </c>
      <c r="AA31" s="33">
        <v>153</v>
      </c>
      <c r="AB31" s="29">
        <v>3294</v>
      </c>
      <c r="AC31" s="30">
        <v>43.698593791456624</v>
      </c>
      <c r="AD31" s="29">
        <v>168</v>
      </c>
      <c r="AE31" s="30">
        <v>2.2287078800742903</v>
      </c>
      <c r="AF31" s="29">
        <v>4</v>
      </c>
      <c r="AG31" s="30">
        <v>0.35492457852706299</v>
      </c>
      <c r="AH31" s="29">
        <v>42</v>
      </c>
      <c r="AI31" s="30">
        <v>2.6974951830443161</v>
      </c>
      <c r="AJ31" s="29">
        <v>136</v>
      </c>
      <c r="AK31" s="30">
        <v>1.0303810894764753</v>
      </c>
      <c r="AL31" s="29">
        <v>22</v>
      </c>
      <c r="AM31" s="30">
        <v>1.1016524787180773</v>
      </c>
      <c r="AN31" s="29">
        <v>101</v>
      </c>
      <c r="AO31" s="34">
        <v>6166</v>
      </c>
      <c r="AP31" s="34">
        <v>101406</v>
      </c>
      <c r="AQ31" s="29">
        <v>3355</v>
      </c>
      <c r="AR31" s="29">
        <v>6709</v>
      </c>
      <c r="AS31" s="29">
        <v>62</v>
      </c>
      <c r="AT31" s="29">
        <v>3080</v>
      </c>
      <c r="AU31" s="30">
        <v>45.908481144730956</v>
      </c>
      <c r="AV31" s="30">
        <v>116.58831420479952</v>
      </c>
      <c r="AW31" s="30">
        <v>59.261383438139255</v>
      </c>
      <c r="AX31" s="29">
        <v>32</v>
      </c>
      <c r="AY31" s="30">
        <v>0.47697123267252939</v>
      </c>
      <c r="AZ31" s="29"/>
      <c r="BA31" s="29"/>
      <c r="BB31" s="29">
        <v>1521</v>
      </c>
      <c r="BC31" s="29">
        <v>6192</v>
      </c>
      <c r="BD31" s="29">
        <v>4443</v>
      </c>
      <c r="BE31" s="29">
        <v>12</v>
      </c>
      <c r="BF31" s="29">
        <v>3</v>
      </c>
      <c r="BG31" s="29">
        <v>788</v>
      </c>
      <c r="BH31" s="30">
        <v>21.700507614213198</v>
      </c>
      <c r="BI31" s="30">
        <v>77.791878172588838</v>
      </c>
      <c r="BJ31" s="29">
        <v>93</v>
      </c>
      <c r="BK31" s="29">
        <v>20</v>
      </c>
      <c r="BL31" s="29">
        <v>25</v>
      </c>
      <c r="BM31" s="29">
        <v>7</v>
      </c>
      <c r="BN31" s="29">
        <v>6518</v>
      </c>
      <c r="BO31" s="29">
        <v>493.82528979468145</v>
      </c>
      <c r="BP31" s="28"/>
      <c r="BQ31" s="28"/>
      <c r="BR31" s="28"/>
      <c r="BS31" s="28"/>
      <c r="BT31" s="28"/>
      <c r="BU31" s="29"/>
      <c r="BV31" s="29"/>
    </row>
    <row r="32" spans="1:74">
      <c r="A32" s="28" t="s">
        <v>31</v>
      </c>
      <c r="B32" s="29">
        <v>11200</v>
      </c>
      <c r="C32" s="29">
        <v>1957</v>
      </c>
      <c r="D32" s="30">
        <v>17.473214285714285</v>
      </c>
      <c r="E32" s="29">
        <v>2888</v>
      </c>
      <c r="F32" s="30">
        <v>25.785714285714285</v>
      </c>
      <c r="G32" s="29">
        <v>854</v>
      </c>
      <c r="H32" s="30">
        <v>7.625</v>
      </c>
      <c r="I32" s="29">
        <v>2219</v>
      </c>
      <c r="J32" s="30">
        <v>19.819578420864595</v>
      </c>
      <c r="K32" s="29">
        <v>604</v>
      </c>
      <c r="L32" s="30">
        <v>30.863566683699538</v>
      </c>
      <c r="M32" s="29">
        <v>5883</v>
      </c>
      <c r="N32" s="31">
        <v>1.9435662077171512</v>
      </c>
      <c r="O32" s="29">
        <v>2730</v>
      </c>
      <c r="P32" s="30">
        <v>46.404895461499237</v>
      </c>
      <c r="Q32" s="29">
        <v>1227</v>
      </c>
      <c r="R32" s="30">
        <v>20.85670576236614</v>
      </c>
      <c r="S32" s="29">
        <v>305</v>
      </c>
      <c r="T32" s="30">
        <v>24.857375713121435</v>
      </c>
      <c r="U32" s="30">
        <v>2.657</v>
      </c>
      <c r="V32" s="32">
        <v>4215.2803914188935</v>
      </c>
      <c r="W32" s="29">
        <v>95</v>
      </c>
      <c r="X32" s="29">
        <v>150</v>
      </c>
      <c r="Y32" s="29">
        <v>976</v>
      </c>
      <c r="Z32" s="29">
        <v>848</v>
      </c>
      <c r="AA32" s="33">
        <v>128</v>
      </c>
      <c r="AB32" s="29">
        <v>3713</v>
      </c>
      <c r="AC32" s="30">
        <v>55.343568341034427</v>
      </c>
      <c r="AD32" s="29">
        <v>291</v>
      </c>
      <c r="AE32" s="30">
        <v>4.3374571471158143</v>
      </c>
      <c r="AF32" s="29">
        <v>23</v>
      </c>
      <c r="AG32" s="30">
        <v>2.15962441314554</v>
      </c>
      <c r="AH32" s="29">
        <v>62</v>
      </c>
      <c r="AI32" s="30">
        <v>5.0161812297734629</v>
      </c>
      <c r="AJ32" s="29">
        <v>574</v>
      </c>
      <c r="AK32" s="30">
        <v>5.125</v>
      </c>
      <c r="AL32" s="29">
        <v>141</v>
      </c>
      <c r="AM32" s="30">
        <v>8.796007485963818</v>
      </c>
      <c r="AN32" s="29">
        <v>352</v>
      </c>
      <c r="AO32" s="34">
        <v>5562</v>
      </c>
      <c r="AP32" s="34">
        <v>35790</v>
      </c>
      <c r="AQ32" s="29">
        <v>2439</v>
      </c>
      <c r="AR32" s="29">
        <v>5582</v>
      </c>
      <c r="AS32" s="29">
        <v>17</v>
      </c>
      <c r="AT32" s="29">
        <v>2270</v>
      </c>
      <c r="AU32" s="30">
        <v>40.666427803654607</v>
      </c>
      <c r="AV32" s="30">
        <v>83.284127552848446</v>
      </c>
      <c r="AW32" s="30">
        <v>41.508214285714288</v>
      </c>
      <c r="AX32" s="29">
        <v>132</v>
      </c>
      <c r="AY32" s="30">
        <v>2.3647438194195627</v>
      </c>
      <c r="AZ32" s="29">
        <v>32</v>
      </c>
      <c r="BA32" s="30">
        <v>24.242424242424242</v>
      </c>
      <c r="BB32" s="29">
        <v>528</v>
      </c>
      <c r="BC32" s="29">
        <v>3571</v>
      </c>
      <c r="BD32" s="29">
        <v>2879</v>
      </c>
      <c r="BE32" s="29">
        <v>9</v>
      </c>
      <c r="BF32" s="29">
        <v>3</v>
      </c>
      <c r="BG32" s="29">
        <v>653</v>
      </c>
      <c r="BH32" s="30">
        <v>48.39203675344563</v>
      </c>
      <c r="BI32" s="30">
        <v>49.310872894333841</v>
      </c>
      <c r="BJ32" s="29">
        <v>9</v>
      </c>
      <c r="BK32" s="29">
        <v>7</v>
      </c>
      <c r="BL32" s="29">
        <v>6</v>
      </c>
      <c r="BM32" s="29">
        <v>1</v>
      </c>
      <c r="BN32" s="29">
        <v>4598</v>
      </c>
      <c r="BO32" s="29">
        <v>410.53571428571428</v>
      </c>
      <c r="BP32" s="28"/>
      <c r="BQ32" s="28"/>
      <c r="BR32" s="28"/>
      <c r="BS32" s="28"/>
      <c r="BT32" s="28"/>
      <c r="BU32" s="29"/>
      <c r="BV32" s="29"/>
    </row>
    <row r="33" spans="1:74">
      <c r="A33" s="28" t="s">
        <v>96</v>
      </c>
      <c r="B33" s="29">
        <v>9067</v>
      </c>
      <c r="C33" s="29">
        <v>1723</v>
      </c>
      <c r="D33" s="30">
        <v>19.002977831697365</v>
      </c>
      <c r="E33" s="29">
        <v>2010</v>
      </c>
      <c r="F33" s="30">
        <v>22.168302635932502</v>
      </c>
      <c r="G33" s="29">
        <v>867</v>
      </c>
      <c r="H33" s="30">
        <v>9.5621484504246173</v>
      </c>
      <c r="I33" s="29">
        <v>1817</v>
      </c>
      <c r="J33" s="30">
        <v>20.024245095878335</v>
      </c>
      <c r="K33" s="29">
        <v>431</v>
      </c>
      <c r="L33" s="30">
        <v>24.913294797687861</v>
      </c>
      <c r="M33" s="29">
        <v>4494</v>
      </c>
      <c r="N33" s="31">
        <v>1.9926568758344458</v>
      </c>
      <c r="O33" s="29">
        <v>2053</v>
      </c>
      <c r="P33" s="30">
        <v>45.683133066310639</v>
      </c>
      <c r="Q33" s="29">
        <v>1030</v>
      </c>
      <c r="R33" s="30">
        <v>22.919448153093015</v>
      </c>
      <c r="S33" s="29">
        <v>240</v>
      </c>
      <c r="T33" s="30">
        <v>23.300970873786405</v>
      </c>
      <c r="U33" s="30">
        <v>5.6029999999999998</v>
      </c>
      <c r="V33" s="32">
        <v>1618.2402284490452</v>
      </c>
      <c r="W33" s="29">
        <v>77</v>
      </c>
      <c r="X33" s="29">
        <v>81</v>
      </c>
      <c r="Y33" s="29">
        <v>838</v>
      </c>
      <c r="Z33" s="29">
        <v>907</v>
      </c>
      <c r="AA33" s="33">
        <v>-69</v>
      </c>
      <c r="AB33" s="29">
        <v>2817</v>
      </c>
      <c r="AC33" s="30">
        <v>49.893730074388948</v>
      </c>
      <c r="AD33" s="29">
        <v>296</v>
      </c>
      <c r="AE33" s="30">
        <v>5.2426496634785691</v>
      </c>
      <c r="AF33" s="29">
        <v>30</v>
      </c>
      <c r="AG33" s="30">
        <v>3.1612223393045311</v>
      </c>
      <c r="AH33" s="29">
        <v>55</v>
      </c>
      <c r="AI33" s="30">
        <v>5.3868756121449559</v>
      </c>
      <c r="AJ33" s="29">
        <v>525</v>
      </c>
      <c r="AK33" s="30">
        <v>5.7902283004301314</v>
      </c>
      <c r="AL33" s="29">
        <v>107</v>
      </c>
      <c r="AM33" s="30">
        <v>7.5832742735648475</v>
      </c>
      <c r="AN33" s="29">
        <v>354</v>
      </c>
      <c r="AO33" s="34">
        <v>4423</v>
      </c>
      <c r="AP33" s="34">
        <v>42532</v>
      </c>
      <c r="AQ33" s="29">
        <v>2344</v>
      </c>
      <c r="AR33" s="29">
        <v>4306</v>
      </c>
      <c r="AS33" s="29">
        <v>6</v>
      </c>
      <c r="AT33" s="29">
        <v>2215</v>
      </c>
      <c r="AU33" s="30">
        <v>51.439851370181138</v>
      </c>
      <c r="AV33" s="30">
        <v>90.633999071063627</v>
      </c>
      <c r="AW33" s="30">
        <v>43.042902834454615</v>
      </c>
      <c r="AX33" s="29">
        <v>287</v>
      </c>
      <c r="AY33" s="30">
        <v>6.6651184393869016</v>
      </c>
      <c r="AZ33" s="29">
        <v>79</v>
      </c>
      <c r="BA33" s="30">
        <v>27.526132404181183</v>
      </c>
      <c r="BB33" s="29">
        <v>661</v>
      </c>
      <c r="BC33" s="29">
        <v>3610</v>
      </c>
      <c r="BD33" s="29">
        <v>3166</v>
      </c>
      <c r="BE33" s="29">
        <v>2</v>
      </c>
      <c r="BF33" s="29">
        <v>1</v>
      </c>
      <c r="BG33" s="29">
        <v>615</v>
      </c>
      <c r="BH33" s="30">
        <v>38.699186991869915</v>
      </c>
      <c r="BI33" s="30">
        <v>60.162601626016254</v>
      </c>
      <c r="BJ33" s="29">
        <v>11</v>
      </c>
      <c r="BK33" s="29">
        <v>7</v>
      </c>
      <c r="BL33" s="29">
        <v>3</v>
      </c>
      <c r="BM33" s="29">
        <v>2</v>
      </c>
      <c r="BN33" s="29">
        <v>3639</v>
      </c>
      <c r="BO33" s="29">
        <v>401.34553876695713</v>
      </c>
      <c r="BP33" s="28"/>
      <c r="BQ33" s="28"/>
      <c r="BR33" s="28"/>
      <c r="BS33" s="28"/>
      <c r="BT33" s="28"/>
      <c r="BU33" s="29"/>
      <c r="BV33" s="29"/>
    </row>
    <row r="34" spans="1:74">
      <c r="A34" s="28" t="s">
        <v>29</v>
      </c>
      <c r="B34" s="29">
        <v>15058</v>
      </c>
      <c r="C34" s="29">
        <v>2660</v>
      </c>
      <c r="D34" s="30">
        <v>17.665028556249169</v>
      </c>
      <c r="E34" s="29">
        <v>4662</v>
      </c>
      <c r="F34" s="30">
        <v>30.960286890689332</v>
      </c>
      <c r="G34" s="29">
        <v>952</v>
      </c>
      <c r="H34" s="30">
        <v>6.322220746447071</v>
      </c>
      <c r="I34" s="29">
        <v>2288</v>
      </c>
      <c r="J34" s="30">
        <v>15.20265780730897</v>
      </c>
      <c r="K34" s="29">
        <v>623</v>
      </c>
      <c r="L34" s="30">
        <v>23.421052631578945</v>
      </c>
      <c r="M34" s="29">
        <v>7673</v>
      </c>
      <c r="N34" s="31">
        <v>1.9797992962335462</v>
      </c>
      <c r="O34" s="29">
        <v>3440</v>
      </c>
      <c r="P34" s="30">
        <v>44.832529649420039</v>
      </c>
      <c r="Q34" s="29">
        <v>1588</v>
      </c>
      <c r="R34" s="30">
        <v>20.695946826534602</v>
      </c>
      <c r="S34" s="29">
        <v>273</v>
      </c>
      <c r="T34" s="30">
        <v>17.191435768261965</v>
      </c>
      <c r="U34" s="30">
        <v>16.648</v>
      </c>
      <c r="V34" s="32">
        <v>904.49303219605963</v>
      </c>
      <c r="W34" s="29">
        <v>87</v>
      </c>
      <c r="X34" s="29">
        <v>191</v>
      </c>
      <c r="Y34" s="29">
        <v>1243</v>
      </c>
      <c r="Z34" s="29">
        <v>1026</v>
      </c>
      <c r="AA34" s="33">
        <v>217</v>
      </c>
      <c r="AB34" s="29">
        <v>4124</v>
      </c>
      <c r="AC34" s="30">
        <v>50.225307514310074</v>
      </c>
      <c r="AD34" s="29">
        <v>268</v>
      </c>
      <c r="AE34" s="30">
        <v>3.2639142613567165</v>
      </c>
      <c r="AF34" s="29">
        <v>13</v>
      </c>
      <c r="AG34" s="30">
        <v>1.0188087774294672</v>
      </c>
      <c r="AH34" s="29">
        <v>66</v>
      </c>
      <c r="AI34" s="30">
        <v>3.817235396182765</v>
      </c>
      <c r="AJ34" s="29">
        <v>492</v>
      </c>
      <c r="AK34" s="30">
        <v>3.2673661840881922</v>
      </c>
      <c r="AL34" s="29">
        <v>111</v>
      </c>
      <c r="AM34" s="30">
        <v>5.0800915331807781</v>
      </c>
      <c r="AN34" s="29">
        <v>303</v>
      </c>
      <c r="AO34" s="34">
        <v>7184</v>
      </c>
      <c r="AP34" s="34">
        <v>61866</v>
      </c>
      <c r="AQ34" s="29">
        <v>3691</v>
      </c>
      <c r="AR34" s="29">
        <v>7415</v>
      </c>
      <c r="AS34" s="29">
        <v>38</v>
      </c>
      <c r="AT34" s="29">
        <v>3428</v>
      </c>
      <c r="AU34" s="30">
        <v>46.23061362103843</v>
      </c>
      <c r="AV34" s="30">
        <v>98.973701955495613</v>
      </c>
      <c r="AW34" s="30">
        <v>48.737548147164297</v>
      </c>
      <c r="AX34" s="29">
        <v>178</v>
      </c>
      <c r="AY34" s="30">
        <v>2.4005394470667563</v>
      </c>
      <c r="AZ34" s="29"/>
      <c r="BA34" s="29"/>
      <c r="BB34" s="29">
        <v>555</v>
      </c>
      <c r="BC34" s="29">
        <v>3553</v>
      </c>
      <c r="BD34" s="29">
        <v>2857</v>
      </c>
      <c r="BE34" s="29">
        <v>8</v>
      </c>
      <c r="BF34" s="29">
        <v>3</v>
      </c>
      <c r="BG34" s="29">
        <v>921</v>
      </c>
      <c r="BH34" s="30">
        <v>32.790445168295328</v>
      </c>
      <c r="BI34" s="30">
        <v>66.775244299674256</v>
      </c>
      <c r="BJ34" s="29">
        <v>31</v>
      </c>
      <c r="BK34" s="29">
        <v>7</v>
      </c>
      <c r="BL34" s="29">
        <v>16</v>
      </c>
      <c r="BM34" s="29">
        <v>4</v>
      </c>
      <c r="BN34" s="29">
        <v>6575</v>
      </c>
      <c r="BO34" s="29">
        <v>436.64497277194846</v>
      </c>
      <c r="BP34" s="28"/>
      <c r="BQ34" s="28"/>
      <c r="BR34" s="28"/>
      <c r="BS34" s="28"/>
      <c r="BT34" s="28"/>
      <c r="BU34" s="29"/>
      <c r="BV34" s="29"/>
    </row>
    <row r="35" spans="1:74">
      <c r="A35" s="28" t="s">
        <v>42</v>
      </c>
      <c r="B35" s="29">
        <v>56359</v>
      </c>
      <c r="C35" s="29">
        <v>6888</v>
      </c>
      <c r="D35" s="30">
        <v>12.221650490604871</v>
      </c>
      <c r="E35" s="29">
        <v>7004</v>
      </c>
      <c r="F35" s="30">
        <v>12.427473872850831</v>
      </c>
      <c r="G35" s="29">
        <v>6512</v>
      </c>
      <c r="H35" s="30">
        <v>11.554498837807625</v>
      </c>
      <c r="I35" s="29">
        <v>12359</v>
      </c>
      <c r="J35" s="30">
        <v>21.936457223997159</v>
      </c>
      <c r="K35" s="29">
        <v>2182</v>
      </c>
      <c r="L35" s="30">
        <v>31.66908563134978</v>
      </c>
      <c r="M35" s="29">
        <v>38288</v>
      </c>
      <c r="N35" s="31">
        <v>1.5120403259506896</v>
      </c>
      <c r="O35" s="29">
        <v>26039</v>
      </c>
      <c r="P35" s="30">
        <v>68.008253238612625</v>
      </c>
      <c r="Q35" s="29">
        <v>4810</v>
      </c>
      <c r="R35" s="30">
        <v>12.562682824905975</v>
      </c>
      <c r="S35" s="29">
        <v>1360</v>
      </c>
      <c r="T35" s="30">
        <v>28.274428274428274</v>
      </c>
      <c r="U35" s="30">
        <v>3.2040000000000002</v>
      </c>
      <c r="V35" s="32">
        <v>17590.199750312109</v>
      </c>
      <c r="W35" s="29">
        <v>769</v>
      </c>
      <c r="X35" s="29">
        <v>321</v>
      </c>
      <c r="Y35" s="29">
        <v>7158</v>
      </c>
      <c r="Z35" s="29">
        <v>7224</v>
      </c>
      <c r="AA35" s="33">
        <v>-66</v>
      </c>
      <c r="AB35" s="29">
        <v>25297</v>
      </c>
      <c r="AC35" s="30">
        <v>58.518587059612756</v>
      </c>
      <c r="AD35" s="29">
        <v>1870</v>
      </c>
      <c r="AE35" s="30">
        <v>4.3257998103125219</v>
      </c>
      <c r="AF35" s="29">
        <v>99</v>
      </c>
      <c r="AG35" s="30">
        <v>2.1663019693654264</v>
      </c>
      <c r="AH35" s="29">
        <v>283</v>
      </c>
      <c r="AI35" s="30">
        <v>5.1055385170485295</v>
      </c>
      <c r="AJ35" s="29">
        <v>2899</v>
      </c>
      <c r="AK35" s="30">
        <v>5.1438102166468527</v>
      </c>
      <c r="AL35" s="29">
        <v>507</v>
      </c>
      <c r="AM35" s="30">
        <v>8.2761998041136149</v>
      </c>
      <c r="AN35" s="29">
        <v>2076</v>
      </c>
      <c r="AO35" s="34">
        <v>32786</v>
      </c>
      <c r="AP35" s="34">
        <v>34493</v>
      </c>
      <c r="AQ35" s="29">
        <v>3232</v>
      </c>
      <c r="AR35" s="29">
        <v>33902</v>
      </c>
      <c r="AS35" s="29">
        <v>103</v>
      </c>
      <c r="AT35" s="29">
        <v>300</v>
      </c>
      <c r="AU35" s="30">
        <v>0.88490354551353911</v>
      </c>
      <c r="AV35" s="30">
        <v>63.75617957642617</v>
      </c>
      <c r="AW35" s="30">
        <v>38.351674089320248</v>
      </c>
      <c r="AX35" s="29">
        <v>586</v>
      </c>
      <c r="AY35" s="30">
        <v>1.7285115922364462</v>
      </c>
      <c r="AZ35" s="29">
        <v>80</v>
      </c>
      <c r="BA35" s="30">
        <v>13.651877133105801</v>
      </c>
      <c r="BB35" s="29">
        <v>1169</v>
      </c>
      <c r="BC35" s="35"/>
      <c r="BD35" s="29">
        <v>3758</v>
      </c>
      <c r="BE35" s="29">
        <v>62</v>
      </c>
      <c r="BF35" s="29">
        <v>9</v>
      </c>
      <c r="BG35" s="29">
        <v>1652</v>
      </c>
      <c r="BH35" s="30">
        <v>36.319612590799032</v>
      </c>
      <c r="BI35" s="30">
        <v>59.503631961259082</v>
      </c>
      <c r="BJ35" s="29">
        <v>272</v>
      </c>
      <c r="BK35" s="29">
        <v>39</v>
      </c>
      <c r="BL35" s="29">
        <v>59</v>
      </c>
      <c r="BM35" s="29">
        <v>13</v>
      </c>
      <c r="BN35" s="29">
        <v>15254</v>
      </c>
      <c r="BO35" s="29">
        <v>270.65774765343605</v>
      </c>
      <c r="BP35" s="28"/>
      <c r="BQ35" s="28"/>
      <c r="BR35" s="28"/>
      <c r="BS35" s="28"/>
      <c r="BT35" s="28"/>
      <c r="BU35" s="29"/>
      <c r="BV35" s="29"/>
    </row>
    <row r="36" spans="1:74">
      <c r="A36" s="28" t="s">
        <v>50</v>
      </c>
      <c r="B36" s="29">
        <v>16200</v>
      </c>
      <c r="C36" s="29">
        <v>2204</v>
      </c>
      <c r="D36" s="30">
        <v>13.604938271604938</v>
      </c>
      <c r="E36" s="29">
        <v>2484</v>
      </c>
      <c r="F36" s="30">
        <v>15.333333333333334</v>
      </c>
      <c r="G36" s="29">
        <v>2624</v>
      </c>
      <c r="H36" s="30">
        <v>16.197530864197532</v>
      </c>
      <c r="I36" s="29">
        <v>4634</v>
      </c>
      <c r="J36" s="30">
        <v>28.615536618500681</v>
      </c>
      <c r="K36" s="29">
        <v>792</v>
      </c>
      <c r="L36" s="30">
        <v>35.934664246823957</v>
      </c>
      <c r="M36" s="29">
        <v>10529</v>
      </c>
      <c r="N36" s="31">
        <v>1.5818216354829517</v>
      </c>
      <c r="O36" s="29">
        <v>6834</v>
      </c>
      <c r="P36" s="30">
        <v>64.906448855541839</v>
      </c>
      <c r="Q36" s="29">
        <v>1448</v>
      </c>
      <c r="R36" s="30">
        <v>13.752493114255865</v>
      </c>
      <c r="S36" s="29">
        <v>346</v>
      </c>
      <c r="T36" s="30">
        <v>23.895027624309392</v>
      </c>
      <c r="U36" s="30">
        <v>2.6840000000000002</v>
      </c>
      <c r="V36" s="32">
        <v>6035.7675111773469</v>
      </c>
      <c r="W36" s="29">
        <v>197</v>
      </c>
      <c r="X36" s="29">
        <v>92</v>
      </c>
      <c r="Y36" s="29">
        <v>2545</v>
      </c>
      <c r="Z36" s="29">
        <v>2504</v>
      </c>
      <c r="AA36" s="33">
        <v>41</v>
      </c>
      <c r="AB36" s="29">
        <v>5633</v>
      </c>
      <c r="AC36" s="30">
        <v>47.757524374735056</v>
      </c>
      <c r="AD36" s="29">
        <v>366</v>
      </c>
      <c r="AE36" s="30">
        <v>3.103009749894023</v>
      </c>
      <c r="AF36" s="29">
        <v>13</v>
      </c>
      <c r="AG36" s="30">
        <v>0.84580351333767079</v>
      </c>
      <c r="AH36" s="29">
        <v>73</v>
      </c>
      <c r="AI36" s="30">
        <v>4.3975903614457827</v>
      </c>
      <c r="AJ36" s="29">
        <v>497</v>
      </c>
      <c r="AK36" s="30">
        <v>3.0679012345679011</v>
      </c>
      <c r="AL36" s="29">
        <v>73</v>
      </c>
      <c r="AM36" s="30">
        <v>3.8001041124414368</v>
      </c>
      <c r="AN36" s="29">
        <v>383</v>
      </c>
      <c r="AO36" s="34">
        <v>8473</v>
      </c>
      <c r="AP36" s="34">
        <v>63460</v>
      </c>
      <c r="AQ36" s="29">
        <v>1176</v>
      </c>
      <c r="AR36" s="29">
        <v>9760</v>
      </c>
      <c r="AS36" s="29">
        <v>28</v>
      </c>
      <c r="AT36" s="29">
        <v>323</v>
      </c>
      <c r="AU36" s="30">
        <v>3.3094262295081971</v>
      </c>
      <c r="AV36" s="30">
        <v>82.507581967213113</v>
      </c>
      <c r="AW36" s="30">
        <v>49.708271604938268</v>
      </c>
      <c r="AX36" s="29">
        <v>79</v>
      </c>
      <c r="AY36" s="30">
        <v>0.80942622950819676</v>
      </c>
      <c r="AZ36" s="29">
        <v>24</v>
      </c>
      <c r="BA36" s="30">
        <v>30.379746835443036</v>
      </c>
      <c r="BB36" s="29">
        <v>2745</v>
      </c>
      <c r="BC36" s="29">
        <v>6773</v>
      </c>
      <c r="BD36" s="29">
        <v>5706</v>
      </c>
      <c r="BE36" s="29">
        <v>16</v>
      </c>
      <c r="BF36" s="29">
        <v>2</v>
      </c>
      <c r="BG36" s="29">
        <v>557</v>
      </c>
      <c r="BH36" s="30">
        <v>16.157989228007182</v>
      </c>
      <c r="BI36" s="30">
        <v>82.046678635547579</v>
      </c>
      <c r="BJ36" s="29">
        <v>132</v>
      </c>
      <c r="BK36" s="29">
        <v>18</v>
      </c>
      <c r="BL36" s="29">
        <v>45</v>
      </c>
      <c r="BM36" s="29">
        <v>8</v>
      </c>
      <c r="BN36" s="29">
        <v>5387</v>
      </c>
      <c r="BO36" s="29">
        <v>332.53086419753089</v>
      </c>
      <c r="BP36" s="28"/>
      <c r="BQ36" s="28"/>
      <c r="BR36" s="28"/>
      <c r="BS36" s="28"/>
      <c r="BT36" s="28"/>
      <c r="BU36" s="29"/>
      <c r="BV36" s="29"/>
    </row>
    <row r="37" spans="1:74">
      <c r="A37" s="28" t="s">
        <v>49</v>
      </c>
      <c r="B37" s="29">
        <v>17151</v>
      </c>
      <c r="C37" s="29">
        <v>2570</v>
      </c>
      <c r="D37" s="30">
        <v>14.984549005888871</v>
      </c>
      <c r="E37" s="29">
        <v>3575</v>
      </c>
      <c r="F37" s="30">
        <v>20.844265640487436</v>
      </c>
      <c r="G37" s="29">
        <v>1808</v>
      </c>
      <c r="H37" s="30">
        <v>10.541659378461897</v>
      </c>
      <c r="I37" s="29">
        <v>3954</v>
      </c>
      <c r="J37" s="30">
        <v>23.056738002215873</v>
      </c>
      <c r="K37" s="29">
        <v>765</v>
      </c>
      <c r="L37" s="30">
        <v>29.766536964980546</v>
      </c>
      <c r="M37" s="29">
        <v>10550</v>
      </c>
      <c r="N37" s="31">
        <v>1.7050236966824646</v>
      </c>
      <c r="O37" s="29">
        <v>6248</v>
      </c>
      <c r="P37" s="30">
        <v>59.222748815165879</v>
      </c>
      <c r="Q37" s="29">
        <v>1621</v>
      </c>
      <c r="R37" s="30">
        <v>15.364928909952607</v>
      </c>
      <c r="S37" s="29">
        <v>356</v>
      </c>
      <c r="T37" s="30">
        <v>21.961752004935224</v>
      </c>
      <c r="U37" s="30">
        <v>2.0190000000000001</v>
      </c>
      <c r="V37" s="32">
        <v>8494.7994056463594</v>
      </c>
      <c r="W37" s="29">
        <v>163</v>
      </c>
      <c r="X37" s="29">
        <v>144</v>
      </c>
      <c r="Y37" s="29">
        <v>2152</v>
      </c>
      <c r="Z37" s="29">
        <v>1790</v>
      </c>
      <c r="AA37" s="33">
        <v>362</v>
      </c>
      <c r="AB37" s="29">
        <v>5237</v>
      </c>
      <c r="AC37" s="30">
        <v>45.926510567394544</v>
      </c>
      <c r="AD37" s="29">
        <v>382</v>
      </c>
      <c r="AE37" s="30">
        <v>3.3499956151889854</v>
      </c>
      <c r="AF37" s="29">
        <v>11</v>
      </c>
      <c r="AG37" s="30">
        <v>0.77958894401133949</v>
      </c>
      <c r="AH37" s="29">
        <v>76</v>
      </c>
      <c r="AI37" s="30">
        <v>3.7698412698412698</v>
      </c>
      <c r="AJ37" s="29">
        <v>520</v>
      </c>
      <c r="AK37" s="30">
        <v>3.0318931840709</v>
      </c>
      <c r="AL37" s="29">
        <v>65</v>
      </c>
      <c r="AM37" s="30">
        <v>2.9912563276576161</v>
      </c>
      <c r="AN37" s="29">
        <v>395</v>
      </c>
      <c r="AO37" s="34">
        <v>8916</v>
      </c>
      <c r="AP37" s="34">
        <v>88273</v>
      </c>
      <c r="AQ37" s="29">
        <v>1344</v>
      </c>
      <c r="AR37" s="29">
        <v>10013</v>
      </c>
      <c r="AS37" s="29">
        <v>79</v>
      </c>
      <c r="AT37" s="29">
        <v>529</v>
      </c>
      <c r="AU37" s="30">
        <v>5.283131928492959</v>
      </c>
      <c r="AV37" s="30">
        <v>96.634575052431842</v>
      </c>
      <c r="AW37" s="30">
        <v>56.416652090257131</v>
      </c>
      <c r="AX37" s="29">
        <v>112</v>
      </c>
      <c r="AY37" s="30">
        <v>1.1185458903425547</v>
      </c>
      <c r="AZ37" s="29">
        <v>88</v>
      </c>
      <c r="BA37" s="30">
        <v>78.571428571428569</v>
      </c>
      <c r="BB37" s="29">
        <v>3047</v>
      </c>
      <c r="BC37" s="29">
        <v>8137</v>
      </c>
      <c r="BD37" s="29">
        <v>5912</v>
      </c>
      <c r="BE37" s="29">
        <v>18</v>
      </c>
      <c r="BF37" s="29">
        <v>1</v>
      </c>
      <c r="BG37" s="29">
        <v>739</v>
      </c>
      <c r="BH37" s="30">
        <v>15.967523680649528</v>
      </c>
      <c r="BI37" s="30">
        <v>83.220568335588638</v>
      </c>
      <c r="BJ37" s="29">
        <v>128</v>
      </c>
      <c r="BK37" s="29">
        <v>17</v>
      </c>
      <c r="BL37" s="29">
        <v>46</v>
      </c>
      <c r="BM37" s="29">
        <v>5</v>
      </c>
      <c r="BN37" s="29">
        <v>6697</v>
      </c>
      <c r="BO37" s="29">
        <v>390.47285872543875</v>
      </c>
      <c r="BP37" s="28"/>
      <c r="BQ37" s="28"/>
      <c r="BR37" s="28"/>
      <c r="BS37" s="28"/>
      <c r="BT37" s="28"/>
      <c r="BU37" s="29"/>
      <c r="BV37" s="29"/>
    </row>
    <row r="38" spans="1:74">
      <c r="A38" s="28" t="s">
        <v>48</v>
      </c>
      <c r="B38" s="29">
        <v>13120</v>
      </c>
      <c r="C38" s="29">
        <v>1647</v>
      </c>
      <c r="D38" s="30">
        <v>12.553353658536587</v>
      </c>
      <c r="E38" s="29">
        <v>1746</v>
      </c>
      <c r="F38" s="30">
        <v>13.307926829268293</v>
      </c>
      <c r="G38" s="29">
        <v>1316</v>
      </c>
      <c r="H38" s="30">
        <v>10.030487804878049</v>
      </c>
      <c r="I38" s="29">
        <v>2524</v>
      </c>
      <c r="J38" s="30">
        <v>19.243671851174138</v>
      </c>
      <c r="K38" s="29">
        <v>434</v>
      </c>
      <c r="L38" s="30">
        <v>26.350941105039468</v>
      </c>
      <c r="M38" s="29">
        <v>8765</v>
      </c>
      <c r="N38" s="31">
        <v>1.5402167712492869</v>
      </c>
      <c r="O38" s="29">
        <v>5770</v>
      </c>
      <c r="P38" s="30">
        <v>65.830005704506561</v>
      </c>
      <c r="Q38" s="29">
        <v>1178</v>
      </c>
      <c r="R38" s="30">
        <v>13.439817455790074</v>
      </c>
      <c r="S38" s="29">
        <v>310</v>
      </c>
      <c r="T38" s="30">
        <v>26.315789473684212</v>
      </c>
      <c r="U38" s="30">
        <v>0.69</v>
      </c>
      <c r="V38" s="32">
        <v>19014.492753623192</v>
      </c>
      <c r="W38" s="29">
        <v>196</v>
      </c>
      <c r="X38" s="29">
        <v>109</v>
      </c>
      <c r="Y38" s="29">
        <v>1826</v>
      </c>
      <c r="Z38" s="29">
        <v>1800</v>
      </c>
      <c r="AA38" s="33">
        <v>26</v>
      </c>
      <c r="AB38" s="29">
        <v>5938</v>
      </c>
      <c r="AC38" s="30">
        <v>59.883017345703912</v>
      </c>
      <c r="AD38" s="29">
        <v>351</v>
      </c>
      <c r="AE38" s="30">
        <v>3.5397337636143607</v>
      </c>
      <c r="AF38" s="29">
        <v>18</v>
      </c>
      <c r="AG38" s="30">
        <v>1.6822429906542058</v>
      </c>
      <c r="AH38" s="29">
        <v>51</v>
      </c>
      <c r="AI38" s="30">
        <v>3.8694992412746587</v>
      </c>
      <c r="AJ38" s="29">
        <v>454</v>
      </c>
      <c r="AK38" s="30">
        <v>3.4603658536585371</v>
      </c>
      <c r="AL38" s="29">
        <v>64</v>
      </c>
      <c r="AM38" s="30">
        <v>4.3895747599451305</v>
      </c>
      <c r="AN38" s="29">
        <v>350</v>
      </c>
      <c r="AO38" s="34">
        <v>7865</v>
      </c>
      <c r="AP38" s="34">
        <v>37785</v>
      </c>
      <c r="AQ38" s="29">
        <v>788</v>
      </c>
      <c r="AR38" s="29">
        <v>7855</v>
      </c>
      <c r="AS38" s="29"/>
      <c r="AT38" s="29">
        <v>108</v>
      </c>
      <c r="AU38" s="30">
        <v>1.3749204328453215</v>
      </c>
      <c r="AV38" s="30">
        <v>66.305792488860604</v>
      </c>
      <c r="AW38" s="30">
        <v>39.697560975609754</v>
      </c>
      <c r="AX38" s="29">
        <v>28</v>
      </c>
      <c r="AY38" s="30">
        <v>0.35646085295989816</v>
      </c>
      <c r="AZ38" s="29">
        <v>16</v>
      </c>
      <c r="BA38" s="30">
        <v>57.142857142857139</v>
      </c>
      <c r="BB38" s="29">
        <v>1363</v>
      </c>
      <c r="BC38" s="35"/>
      <c r="BD38" s="29">
        <v>4188</v>
      </c>
      <c r="BE38" s="29">
        <v>9</v>
      </c>
      <c r="BF38" s="29">
        <v>1</v>
      </c>
      <c r="BG38" s="29">
        <v>416</v>
      </c>
      <c r="BH38" s="30">
        <v>24.278846153846153</v>
      </c>
      <c r="BI38" s="30">
        <v>73.317307692307693</v>
      </c>
      <c r="BJ38" s="29">
        <v>26</v>
      </c>
      <c r="BK38" s="29">
        <v>8</v>
      </c>
      <c r="BL38" s="29">
        <v>11</v>
      </c>
      <c r="BM38" s="29">
        <v>3</v>
      </c>
      <c r="BN38" s="29">
        <v>3830</v>
      </c>
      <c r="BO38" s="29">
        <v>291.92073170731709</v>
      </c>
      <c r="BP38" s="28"/>
      <c r="BQ38" s="28"/>
      <c r="BR38" s="28"/>
      <c r="BS38" s="28"/>
      <c r="BT38" s="28"/>
      <c r="BU38" s="29"/>
      <c r="BV38" s="29"/>
    </row>
    <row r="39" spans="1:74">
      <c r="A39" s="28" t="s">
        <v>47</v>
      </c>
      <c r="B39" s="29">
        <v>28053</v>
      </c>
      <c r="C39" s="29">
        <v>4569</v>
      </c>
      <c r="D39" s="30">
        <v>16.287028125334192</v>
      </c>
      <c r="E39" s="29">
        <v>5770</v>
      </c>
      <c r="F39" s="30">
        <v>20.568210173599972</v>
      </c>
      <c r="G39" s="29">
        <v>3761</v>
      </c>
      <c r="H39" s="30">
        <v>13.406765764802341</v>
      </c>
      <c r="I39" s="29">
        <v>7990</v>
      </c>
      <c r="J39" s="30">
        <v>28.491958777591556</v>
      </c>
      <c r="K39" s="29">
        <v>2010</v>
      </c>
      <c r="L39" s="30">
        <v>43.992120814182535</v>
      </c>
      <c r="M39" s="29">
        <v>15018</v>
      </c>
      <c r="N39" s="31">
        <v>1.8138899986682648</v>
      </c>
      <c r="O39" s="29">
        <v>8047</v>
      </c>
      <c r="P39" s="30">
        <v>53.582367825276336</v>
      </c>
      <c r="Q39" s="29">
        <v>2818</v>
      </c>
      <c r="R39" s="30">
        <v>18.764149687042217</v>
      </c>
      <c r="S39" s="29">
        <v>630</v>
      </c>
      <c r="T39" s="30">
        <v>22.356281050390347</v>
      </c>
      <c r="U39" s="30">
        <v>4.8579999999999997</v>
      </c>
      <c r="V39" s="32">
        <v>5774.5986002470154</v>
      </c>
      <c r="W39" s="29">
        <v>343</v>
      </c>
      <c r="X39" s="29">
        <v>311</v>
      </c>
      <c r="Y39" s="29">
        <v>3697</v>
      </c>
      <c r="Z39" s="29">
        <v>3186</v>
      </c>
      <c r="AA39" s="33">
        <v>511</v>
      </c>
      <c r="AB39" s="29">
        <v>10385</v>
      </c>
      <c r="AC39" s="30">
        <v>56.566261778963998</v>
      </c>
      <c r="AD39" s="29">
        <v>732</v>
      </c>
      <c r="AE39" s="30">
        <v>3.9871452693501825</v>
      </c>
      <c r="AF39" s="29">
        <v>62</v>
      </c>
      <c r="AG39" s="30">
        <v>2.1931376016979129</v>
      </c>
      <c r="AH39" s="29">
        <v>106</v>
      </c>
      <c r="AI39" s="30">
        <v>3.7857142857142856</v>
      </c>
      <c r="AJ39" s="29">
        <v>1904</v>
      </c>
      <c r="AK39" s="30">
        <v>6.787152889174064</v>
      </c>
      <c r="AL39" s="29">
        <v>542</v>
      </c>
      <c r="AM39" s="30">
        <v>13.812436289500509</v>
      </c>
      <c r="AN39" s="29">
        <v>994</v>
      </c>
      <c r="AO39" s="34">
        <v>13775</v>
      </c>
      <c r="AP39" s="34">
        <v>37901</v>
      </c>
      <c r="AQ39" s="29">
        <v>3162</v>
      </c>
      <c r="AR39" s="29">
        <v>14729</v>
      </c>
      <c r="AS39" s="29">
        <v>149</v>
      </c>
      <c r="AT39" s="29">
        <v>2130</v>
      </c>
      <c r="AU39" s="30">
        <v>14.461266888451355</v>
      </c>
      <c r="AV39" s="30">
        <v>74.027428881797817</v>
      </c>
      <c r="AW39" s="30">
        <v>38.867500802053257</v>
      </c>
      <c r="AX39" s="29">
        <v>1144</v>
      </c>
      <c r="AY39" s="30">
        <v>7.766990291262136</v>
      </c>
      <c r="AZ39" s="29">
        <v>1039</v>
      </c>
      <c r="BA39" s="30">
        <v>90.82167832167832</v>
      </c>
      <c r="BB39" s="29">
        <v>647</v>
      </c>
      <c r="BC39" s="29">
        <v>3708</v>
      </c>
      <c r="BD39" s="29">
        <v>3344</v>
      </c>
      <c r="BE39" s="29">
        <v>20</v>
      </c>
      <c r="BF39" s="29">
        <v>4</v>
      </c>
      <c r="BG39" s="29">
        <v>1252</v>
      </c>
      <c r="BH39" s="30">
        <v>37.380191693290733</v>
      </c>
      <c r="BI39" s="30">
        <v>56.629392971246006</v>
      </c>
      <c r="BJ39" s="29">
        <v>63</v>
      </c>
      <c r="BK39" s="29">
        <v>20</v>
      </c>
      <c r="BL39" s="29">
        <v>18</v>
      </c>
      <c r="BM39" s="29">
        <v>7</v>
      </c>
      <c r="BN39" s="29">
        <v>9451</v>
      </c>
      <c r="BO39" s="29">
        <v>336.89801447260544</v>
      </c>
      <c r="BP39" s="28"/>
      <c r="BQ39" s="28"/>
      <c r="BR39" s="28"/>
      <c r="BS39" s="28"/>
      <c r="BT39" s="28"/>
      <c r="BU39" s="29"/>
      <c r="BV39" s="29"/>
    </row>
    <row r="40" spans="1:74">
      <c r="A40" s="28" t="s">
        <v>44</v>
      </c>
      <c r="B40" s="29">
        <v>40171</v>
      </c>
      <c r="C40" s="29">
        <v>6044</v>
      </c>
      <c r="D40" s="30">
        <v>15.045679719200418</v>
      </c>
      <c r="E40" s="29">
        <v>10879</v>
      </c>
      <c r="F40" s="30">
        <v>27.081725622961841</v>
      </c>
      <c r="G40" s="29">
        <v>2814</v>
      </c>
      <c r="H40" s="30">
        <v>7.0050533967289841</v>
      </c>
      <c r="I40" s="29">
        <v>7253</v>
      </c>
      <c r="J40" s="30">
        <v>18.067907231646863</v>
      </c>
      <c r="K40" s="29">
        <v>1763</v>
      </c>
      <c r="L40" s="30">
        <v>29.179079774908971</v>
      </c>
      <c r="M40" s="29">
        <v>21463</v>
      </c>
      <c r="N40" s="31">
        <v>1.8831943344360063</v>
      </c>
      <c r="O40" s="29">
        <v>10039</v>
      </c>
      <c r="P40" s="30">
        <v>46.773517215673486</v>
      </c>
      <c r="Q40" s="29">
        <v>3893</v>
      </c>
      <c r="R40" s="30">
        <v>18.138191305968412</v>
      </c>
      <c r="S40" s="29">
        <v>820</v>
      </c>
      <c r="T40" s="30">
        <v>21.063447212946315</v>
      </c>
      <c r="U40" s="30">
        <v>12.698</v>
      </c>
      <c r="V40" s="32">
        <v>3163.5690659946449</v>
      </c>
      <c r="W40" s="29">
        <v>328</v>
      </c>
      <c r="X40" s="29">
        <v>447</v>
      </c>
      <c r="Y40" s="29">
        <v>2967</v>
      </c>
      <c r="Z40" s="29">
        <v>2726</v>
      </c>
      <c r="AA40" s="33">
        <v>241</v>
      </c>
      <c r="AB40" s="29">
        <v>14274</v>
      </c>
      <c r="AC40" s="30">
        <v>58.620123203285424</v>
      </c>
      <c r="AD40" s="29">
        <v>798</v>
      </c>
      <c r="AE40" s="30">
        <v>3.2772073921971252</v>
      </c>
      <c r="AF40" s="29">
        <v>59</v>
      </c>
      <c r="AG40" s="30">
        <v>1.6129032258064517</v>
      </c>
      <c r="AH40" s="29">
        <v>181</v>
      </c>
      <c r="AI40" s="30">
        <v>3.693123852275046</v>
      </c>
      <c r="AJ40" s="29">
        <v>1440</v>
      </c>
      <c r="AK40" s="30">
        <v>3.5846755121854077</v>
      </c>
      <c r="AL40" s="29">
        <v>328</v>
      </c>
      <c r="AM40" s="30">
        <v>6.6369890732496959</v>
      </c>
      <c r="AN40" s="29">
        <v>903</v>
      </c>
      <c r="AO40" s="34">
        <v>20942</v>
      </c>
      <c r="AP40" s="34">
        <v>38497</v>
      </c>
      <c r="AQ40" s="29">
        <v>8350</v>
      </c>
      <c r="AR40" s="29">
        <v>20516</v>
      </c>
      <c r="AS40" s="29">
        <v>74</v>
      </c>
      <c r="AT40" s="29">
        <v>7197</v>
      </c>
      <c r="AU40" s="30">
        <v>35.079937609670502</v>
      </c>
      <c r="AV40" s="30">
        <v>85.24858646909729</v>
      </c>
      <c r="AW40" s="30">
        <v>43.537875581887434</v>
      </c>
      <c r="AX40" s="29">
        <v>797</v>
      </c>
      <c r="AY40" s="30">
        <v>3.884772860206668</v>
      </c>
      <c r="AZ40" s="29">
        <v>532</v>
      </c>
      <c r="BA40" s="30">
        <v>66.750313676286069</v>
      </c>
      <c r="BB40" s="29">
        <v>462</v>
      </c>
      <c r="BC40" s="29">
        <v>3197</v>
      </c>
      <c r="BD40" s="29">
        <v>2677</v>
      </c>
      <c r="BE40" s="29">
        <v>18</v>
      </c>
      <c r="BF40" s="29">
        <v>5</v>
      </c>
      <c r="BG40" s="29">
        <v>2040</v>
      </c>
      <c r="BH40" s="30">
        <v>39.019607843137258</v>
      </c>
      <c r="BI40" s="30">
        <v>58.676470588235297</v>
      </c>
      <c r="BJ40" s="29">
        <v>89</v>
      </c>
      <c r="BK40" s="29">
        <v>19</v>
      </c>
      <c r="BL40" s="29">
        <v>37</v>
      </c>
      <c r="BM40" s="29">
        <v>8</v>
      </c>
      <c r="BN40" s="29">
        <v>17303</v>
      </c>
      <c r="BO40" s="29">
        <v>430.73361380100073</v>
      </c>
      <c r="BP40" s="28"/>
      <c r="BQ40" s="28"/>
      <c r="BR40" s="28"/>
      <c r="BS40" s="28"/>
      <c r="BT40" s="28"/>
      <c r="BU40" s="29"/>
      <c r="BV40" s="29"/>
    </row>
    <row r="41" spans="1:74">
      <c r="A41" s="28" t="s">
        <v>43</v>
      </c>
      <c r="B41" s="29">
        <v>28312</v>
      </c>
      <c r="C41" s="29">
        <v>5153</v>
      </c>
      <c r="D41" s="30">
        <v>18.200762927380616</v>
      </c>
      <c r="E41" s="29">
        <v>5800</v>
      </c>
      <c r="F41" s="30">
        <v>20.486012998022041</v>
      </c>
      <c r="G41" s="29">
        <v>3145</v>
      </c>
      <c r="H41" s="30">
        <v>11.108363944617123</v>
      </c>
      <c r="I41" s="29">
        <v>7794</v>
      </c>
      <c r="J41" s="30">
        <v>27.543555853977452</v>
      </c>
      <c r="K41" s="29">
        <v>2187</v>
      </c>
      <c r="L41" s="30">
        <v>42.482517482517487</v>
      </c>
      <c r="M41" s="29">
        <v>13741</v>
      </c>
      <c r="N41" s="31">
        <v>2.0387162506367806</v>
      </c>
      <c r="O41" s="29">
        <v>5820</v>
      </c>
      <c r="P41" s="30">
        <v>42.354995997380101</v>
      </c>
      <c r="Q41" s="29">
        <v>3206</v>
      </c>
      <c r="R41" s="30">
        <v>23.331635252165054</v>
      </c>
      <c r="S41" s="29">
        <v>832</v>
      </c>
      <c r="T41" s="30">
        <v>25.951341235184028</v>
      </c>
      <c r="U41" s="30">
        <v>8.9779999999999998</v>
      </c>
      <c r="V41" s="32">
        <v>3153.4862998440635</v>
      </c>
      <c r="W41" s="29">
        <v>231</v>
      </c>
      <c r="X41" s="29">
        <v>234</v>
      </c>
      <c r="Y41" s="29">
        <v>3009</v>
      </c>
      <c r="Z41" s="29">
        <v>2418</v>
      </c>
      <c r="AA41" s="33">
        <v>591</v>
      </c>
      <c r="AB41" s="29">
        <v>10421</v>
      </c>
      <c r="AC41" s="30">
        <v>56.675912329363136</v>
      </c>
      <c r="AD41" s="29">
        <v>903</v>
      </c>
      <c r="AE41" s="30">
        <v>4.9110784793604179</v>
      </c>
      <c r="AF41" s="29">
        <v>95</v>
      </c>
      <c r="AG41" s="30">
        <v>2.8443113772455093</v>
      </c>
      <c r="AH41" s="29">
        <v>146</v>
      </c>
      <c r="AI41" s="30">
        <v>4.4703000612369879</v>
      </c>
      <c r="AJ41" s="29">
        <v>2520</v>
      </c>
      <c r="AK41" s="30">
        <v>8.9008194405199212</v>
      </c>
      <c r="AL41" s="29">
        <v>759</v>
      </c>
      <c r="AM41" s="30">
        <v>18.399999999999999</v>
      </c>
      <c r="AN41" s="29">
        <v>1291</v>
      </c>
      <c r="AO41" s="34">
        <v>13379</v>
      </c>
      <c r="AP41" s="34">
        <v>35223</v>
      </c>
      <c r="AQ41" s="29">
        <v>5680</v>
      </c>
      <c r="AR41" s="29">
        <v>12991</v>
      </c>
      <c r="AS41" s="29">
        <v>180</v>
      </c>
      <c r="AT41" s="29">
        <v>5193</v>
      </c>
      <c r="AU41" s="30">
        <v>39.973828034793321</v>
      </c>
      <c r="AV41" s="30">
        <v>88.595566161188515</v>
      </c>
      <c r="AW41" s="30">
        <v>40.652196948290481</v>
      </c>
      <c r="AX41" s="29">
        <v>1758</v>
      </c>
      <c r="AY41" s="30">
        <v>13.532445539219459</v>
      </c>
      <c r="AZ41" s="29">
        <v>208</v>
      </c>
      <c r="BA41" s="30">
        <v>11.831626848691696</v>
      </c>
      <c r="BB41" s="29">
        <v>415</v>
      </c>
      <c r="BC41" s="29">
        <v>2804</v>
      </c>
      <c r="BD41" s="29">
        <v>2211</v>
      </c>
      <c r="BE41" s="29">
        <v>23</v>
      </c>
      <c r="BF41" s="29">
        <v>4</v>
      </c>
      <c r="BG41" s="29">
        <v>1825</v>
      </c>
      <c r="BH41" s="30">
        <v>59.890410958904113</v>
      </c>
      <c r="BI41" s="30">
        <v>37.698630136986303</v>
      </c>
      <c r="BJ41" s="29">
        <v>42</v>
      </c>
      <c r="BK41" s="29">
        <v>17</v>
      </c>
      <c r="BL41" s="29">
        <v>27</v>
      </c>
      <c r="BM41" s="29">
        <v>6</v>
      </c>
      <c r="BN41" s="29">
        <v>11650</v>
      </c>
      <c r="BO41" s="29">
        <v>411.48629556371856</v>
      </c>
      <c r="BP41" s="28"/>
      <c r="BQ41" s="28"/>
      <c r="BR41" s="28"/>
      <c r="BS41" s="28"/>
      <c r="BT41" s="28"/>
      <c r="BU41" s="29"/>
      <c r="BV41" s="29"/>
    </row>
    <row r="42" spans="1:74">
      <c r="A42" s="28" t="s">
        <v>45</v>
      </c>
      <c r="B42" s="29">
        <v>31575</v>
      </c>
      <c r="C42" s="29">
        <v>5026</v>
      </c>
      <c r="D42" s="30">
        <v>15.917656373713381</v>
      </c>
      <c r="E42" s="29">
        <v>7233</v>
      </c>
      <c r="F42" s="30">
        <v>22.907363420427554</v>
      </c>
      <c r="G42" s="29">
        <v>4467</v>
      </c>
      <c r="H42" s="30">
        <v>14.147268408551069</v>
      </c>
      <c r="I42" s="29">
        <v>10128</v>
      </c>
      <c r="J42" s="30">
        <v>32.08617139236496</v>
      </c>
      <c r="K42" s="29">
        <v>2586</v>
      </c>
      <c r="L42" s="30">
        <v>51.452447274174297</v>
      </c>
      <c r="M42" s="29">
        <v>16893</v>
      </c>
      <c r="N42" s="31">
        <v>1.880601432546025</v>
      </c>
      <c r="O42" s="29">
        <v>8265</v>
      </c>
      <c r="P42" s="30">
        <v>48.925590481264429</v>
      </c>
      <c r="Q42" s="29">
        <v>3151</v>
      </c>
      <c r="R42" s="30">
        <v>18.652696383117267</v>
      </c>
      <c r="S42" s="29">
        <v>863</v>
      </c>
      <c r="T42" s="30">
        <v>27.388130752142175</v>
      </c>
      <c r="U42" s="30">
        <v>8.69</v>
      </c>
      <c r="V42" s="32">
        <v>3633.486766398159</v>
      </c>
      <c r="W42" s="29">
        <v>327</v>
      </c>
      <c r="X42" s="29">
        <v>314</v>
      </c>
      <c r="Y42" s="29">
        <v>3339</v>
      </c>
      <c r="Z42" s="29">
        <v>2627</v>
      </c>
      <c r="AA42" s="33">
        <v>712</v>
      </c>
      <c r="AB42" s="29">
        <v>11421</v>
      </c>
      <c r="AC42" s="30">
        <v>56.545202495296564</v>
      </c>
      <c r="AD42" s="29">
        <v>1284</v>
      </c>
      <c r="AE42" s="30">
        <v>6.3570650559461335</v>
      </c>
      <c r="AF42" s="29">
        <v>89</v>
      </c>
      <c r="AG42" s="30">
        <v>2.7469135802469138</v>
      </c>
      <c r="AH42" s="29">
        <v>186</v>
      </c>
      <c r="AI42" s="30">
        <v>5.1014810751508497</v>
      </c>
      <c r="AJ42" s="29">
        <v>3452</v>
      </c>
      <c r="AK42" s="30">
        <v>10.932699920823437</v>
      </c>
      <c r="AL42" s="29">
        <v>1009</v>
      </c>
      <c r="AM42" s="30">
        <v>24.348455598455601</v>
      </c>
      <c r="AN42" s="29">
        <v>1820</v>
      </c>
      <c r="AO42" s="34">
        <v>15112</v>
      </c>
      <c r="AP42" s="34">
        <v>27988</v>
      </c>
      <c r="AQ42" s="29">
        <v>4989</v>
      </c>
      <c r="AR42" s="29">
        <v>15588</v>
      </c>
      <c r="AS42" s="29">
        <v>246</v>
      </c>
      <c r="AT42" s="29">
        <v>4285</v>
      </c>
      <c r="AU42" s="30">
        <v>27.489094175006414</v>
      </c>
      <c r="AV42" s="30">
        <v>75.092186297151656</v>
      </c>
      <c r="AW42" s="30">
        <v>37.071638954869357</v>
      </c>
      <c r="AX42" s="29">
        <v>1595</v>
      </c>
      <c r="AY42" s="30">
        <v>10.23222992045163</v>
      </c>
      <c r="AZ42" s="29">
        <v>537</v>
      </c>
      <c r="BA42" s="30">
        <v>33.667711598746081</v>
      </c>
      <c r="BB42" s="29">
        <v>348</v>
      </c>
      <c r="BC42" s="29">
        <v>2760</v>
      </c>
      <c r="BD42" s="29">
        <v>2126</v>
      </c>
      <c r="BE42" s="29">
        <v>11</v>
      </c>
      <c r="BF42" s="29">
        <v>5</v>
      </c>
      <c r="BG42" s="29">
        <v>1531</v>
      </c>
      <c r="BH42" s="30">
        <v>61.20182887001959</v>
      </c>
      <c r="BI42" s="30">
        <v>35.72828216851731</v>
      </c>
      <c r="BJ42" s="29">
        <v>49</v>
      </c>
      <c r="BK42" s="29">
        <v>15</v>
      </c>
      <c r="BL42" s="29">
        <v>20</v>
      </c>
      <c r="BM42" s="29">
        <v>5</v>
      </c>
      <c r="BN42" s="29">
        <v>11124</v>
      </c>
      <c r="BO42" s="29">
        <v>352.30403800475057</v>
      </c>
      <c r="BP42" s="28"/>
      <c r="BQ42" s="28"/>
      <c r="BR42" s="28"/>
      <c r="BS42" s="28"/>
      <c r="BT42" s="28"/>
      <c r="BU42" s="29"/>
      <c r="BV42" s="29"/>
    </row>
    <row r="43" spans="1:74">
      <c r="A43" s="28" t="s">
        <v>46</v>
      </c>
      <c r="B43" s="29">
        <v>24077</v>
      </c>
      <c r="C43" s="29">
        <v>3185</v>
      </c>
      <c r="D43" s="30">
        <v>13.228392241558334</v>
      </c>
      <c r="E43" s="29">
        <v>4951</v>
      </c>
      <c r="F43" s="30">
        <v>20.56319308883997</v>
      </c>
      <c r="G43" s="29">
        <v>3585</v>
      </c>
      <c r="H43" s="30">
        <v>14.889728786808988</v>
      </c>
      <c r="I43" s="29">
        <v>7144</v>
      </c>
      <c r="J43" s="30">
        <v>29.683799393360204</v>
      </c>
      <c r="K43" s="29">
        <v>1474</v>
      </c>
      <c r="L43" s="30">
        <v>46.264908976773384</v>
      </c>
      <c r="M43" s="29">
        <v>13946</v>
      </c>
      <c r="N43" s="31">
        <v>1.6918112720493332</v>
      </c>
      <c r="O43" s="29">
        <v>7985</v>
      </c>
      <c r="P43" s="30">
        <v>57.256561021081311</v>
      </c>
      <c r="Q43" s="29">
        <v>2053</v>
      </c>
      <c r="R43" s="30">
        <v>14.721066972608632</v>
      </c>
      <c r="S43" s="29">
        <v>525</v>
      </c>
      <c r="T43" s="30">
        <v>25.572333170969312</v>
      </c>
      <c r="U43" s="30">
        <v>5.782</v>
      </c>
      <c r="V43" s="32">
        <v>4164.1300588031827</v>
      </c>
      <c r="W43" s="29">
        <v>254</v>
      </c>
      <c r="X43" s="29">
        <v>256</v>
      </c>
      <c r="Y43" s="29">
        <v>3399</v>
      </c>
      <c r="Z43" s="29">
        <v>3064</v>
      </c>
      <c r="AA43" s="33">
        <v>335</v>
      </c>
      <c r="AB43" s="29">
        <v>9672</v>
      </c>
      <c r="AC43" s="30">
        <v>58.832116788321166</v>
      </c>
      <c r="AD43" s="29">
        <v>924</v>
      </c>
      <c r="AE43" s="30">
        <v>5.6204379562043796</v>
      </c>
      <c r="AF43" s="29">
        <v>54</v>
      </c>
      <c r="AG43" s="30">
        <v>2.083333333333333</v>
      </c>
      <c r="AH43" s="29">
        <v>151</v>
      </c>
      <c r="AI43" s="30">
        <v>6.1607507139942879</v>
      </c>
      <c r="AJ43" s="29">
        <v>1876</v>
      </c>
      <c r="AK43" s="30">
        <v>7.7916683972255676</v>
      </c>
      <c r="AL43" s="29">
        <v>418</v>
      </c>
      <c r="AM43" s="30">
        <v>15.562174236783321</v>
      </c>
      <c r="AN43" s="29">
        <v>1223</v>
      </c>
      <c r="AO43" s="34">
        <v>12062</v>
      </c>
      <c r="AP43" s="34">
        <v>30114</v>
      </c>
      <c r="AQ43" s="29">
        <v>2730</v>
      </c>
      <c r="AR43" s="29">
        <v>13382</v>
      </c>
      <c r="AS43" s="29">
        <v>198</v>
      </c>
      <c r="AT43" s="29">
        <v>1666</v>
      </c>
      <c r="AU43" s="30">
        <v>12.449559109251233</v>
      </c>
      <c r="AV43" s="30">
        <v>69.633537587804511</v>
      </c>
      <c r="AW43" s="30">
        <v>38.702330024504711</v>
      </c>
      <c r="AX43" s="29">
        <v>150</v>
      </c>
      <c r="AY43" s="30">
        <v>1.1209086833059334</v>
      </c>
      <c r="AZ43" s="29">
        <v>64</v>
      </c>
      <c r="BA43" s="30">
        <v>42.666666666666664</v>
      </c>
      <c r="BB43" s="29">
        <v>373</v>
      </c>
      <c r="BC43" s="29">
        <v>2962</v>
      </c>
      <c r="BD43" s="29">
        <v>3099</v>
      </c>
      <c r="BE43" s="29">
        <v>11</v>
      </c>
      <c r="BF43" s="29">
        <v>3</v>
      </c>
      <c r="BG43" s="29">
        <v>856</v>
      </c>
      <c r="BH43" s="30">
        <v>50.467289719626166</v>
      </c>
      <c r="BI43" s="30">
        <v>44.04205607476635</v>
      </c>
      <c r="BJ43" s="29">
        <v>37</v>
      </c>
      <c r="BK43" s="29">
        <v>13</v>
      </c>
      <c r="BL43" s="29">
        <v>9</v>
      </c>
      <c r="BM43" s="29">
        <v>3</v>
      </c>
      <c r="BN43" s="29">
        <v>7968</v>
      </c>
      <c r="BO43" s="29">
        <v>330.93823981393029</v>
      </c>
      <c r="BP43" s="28"/>
      <c r="BQ43" s="28"/>
      <c r="BR43" s="28"/>
      <c r="BS43" s="28"/>
      <c r="BT43" s="28"/>
      <c r="BU43" s="29"/>
      <c r="BV43" s="29"/>
    </row>
    <row r="44" spans="1:74">
      <c r="A44" s="28" t="s">
        <v>59</v>
      </c>
      <c r="B44" s="29">
        <v>9407</v>
      </c>
      <c r="C44" s="29">
        <v>1181</v>
      </c>
      <c r="D44" s="30">
        <v>12.55448070585734</v>
      </c>
      <c r="E44" s="29">
        <v>1468</v>
      </c>
      <c r="F44" s="30">
        <v>15.605400233868396</v>
      </c>
      <c r="G44" s="29">
        <v>993</v>
      </c>
      <c r="H44" s="30">
        <v>10.555968959285639</v>
      </c>
      <c r="I44" s="29">
        <v>1954</v>
      </c>
      <c r="J44" s="30">
        <v>20.782812167623909</v>
      </c>
      <c r="K44" s="29">
        <v>307</v>
      </c>
      <c r="L44" s="30">
        <v>25.994919559695173</v>
      </c>
      <c r="M44" s="29">
        <v>6205</v>
      </c>
      <c r="N44" s="31">
        <v>1.5746978243352134</v>
      </c>
      <c r="O44" s="29">
        <v>3968</v>
      </c>
      <c r="P44" s="30">
        <v>63.94842868654311</v>
      </c>
      <c r="Q44" s="29">
        <v>829</v>
      </c>
      <c r="R44" s="30">
        <v>13.360193392425463</v>
      </c>
      <c r="S44" s="29">
        <v>219</v>
      </c>
      <c r="T44" s="30">
        <v>26.417370325693611</v>
      </c>
      <c r="U44" s="30">
        <v>0.58099999999999996</v>
      </c>
      <c r="V44" s="32">
        <v>16191.049913941481</v>
      </c>
      <c r="W44" s="29">
        <v>130</v>
      </c>
      <c r="X44" s="29">
        <v>47</v>
      </c>
      <c r="Y44" s="29">
        <v>1224</v>
      </c>
      <c r="Z44" s="29">
        <v>1223</v>
      </c>
      <c r="AA44" s="33">
        <v>1</v>
      </c>
      <c r="AB44" s="29">
        <v>3958</v>
      </c>
      <c r="AC44" s="30">
        <v>57.387269827461218</v>
      </c>
      <c r="AD44" s="29">
        <v>270</v>
      </c>
      <c r="AE44" s="30">
        <v>3.9147455415398</v>
      </c>
      <c r="AF44" s="29">
        <v>13</v>
      </c>
      <c r="AG44" s="30">
        <v>1.9431988041853512</v>
      </c>
      <c r="AH44" s="29">
        <v>50</v>
      </c>
      <c r="AI44" s="30">
        <v>4.7258979206049148</v>
      </c>
      <c r="AJ44" s="29">
        <v>318</v>
      </c>
      <c r="AK44" s="30">
        <v>3.3804613585627727</v>
      </c>
      <c r="AL44" s="29">
        <v>35</v>
      </c>
      <c r="AM44" s="30">
        <v>3.3589251439539347</v>
      </c>
      <c r="AN44" s="29">
        <v>262</v>
      </c>
      <c r="AO44" s="34">
        <v>5298</v>
      </c>
      <c r="AP44" s="34">
        <v>48162</v>
      </c>
      <c r="AQ44" s="29">
        <v>623</v>
      </c>
      <c r="AR44" s="29">
        <v>5835</v>
      </c>
      <c r="AS44" s="29"/>
      <c r="AT44" s="29">
        <v>91</v>
      </c>
      <c r="AU44" s="30">
        <v>1.55955441302485</v>
      </c>
      <c r="AV44" s="30">
        <v>72.147215081405307</v>
      </c>
      <c r="AW44" s="30">
        <v>44.751674285106837</v>
      </c>
      <c r="AX44" s="29">
        <v>172</v>
      </c>
      <c r="AY44" s="30">
        <v>2.9477292202227936</v>
      </c>
      <c r="AZ44" s="29">
        <v>74</v>
      </c>
      <c r="BA44" s="30">
        <v>43.02325581395349</v>
      </c>
      <c r="BB44" s="29">
        <v>1735</v>
      </c>
      <c r="BC44" s="35"/>
      <c r="BD44" s="29">
        <v>4188</v>
      </c>
      <c r="BE44" s="29">
        <v>6</v>
      </c>
      <c r="BF44" s="29">
        <v>1</v>
      </c>
      <c r="BG44" s="29">
        <v>312</v>
      </c>
      <c r="BH44" s="30">
        <v>21.474358974358974</v>
      </c>
      <c r="BI44" s="30">
        <v>77.884615384615387</v>
      </c>
      <c r="BJ44" s="29">
        <v>174</v>
      </c>
      <c r="BK44" s="29">
        <v>45</v>
      </c>
      <c r="BL44" s="29">
        <v>17</v>
      </c>
      <c r="BM44" s="29">
        <v>4</v>
      </c>
      <c r="BN44" s="29">
        <v>3193</v>
      </c>
      <c r="BO44" s="29">
        <v>339.42808546826831</v>
      </c>
      <c r="BP44" s="28"/>
      <c r="BQ44" s="28"/>
      <c r="BR44" s="28"/>
      <c r="BS44" s="28"/>
      <c r="BT44" s="28"/>
      <c r="BU44" s="29"/>
      <c r="BV44" s="29"/>
    </row>
    <row r="45" spans="1:74">
      <c r="A45" s="28" t="s">
        <v>56</v>
      </c>
      <c r="B45" s="29">
        <v>24170</v>
      </c>
      <c r="C45" s="29">
        <v>3268</v>
      </c>
      <c r="D45" s="30">
        <v>13.520893669838644</v>
      </c>
      <c r="E45" s="29">
        <v>4345</v>
      </c>
      <c r="F45" s="30">
        <v>17.976830781961109</v>
      </c>
      <c r="G45" s="29">
        <v>2247</v>
      </c>
      <c r="H45" s="30">
        <v>9.2966487381050893</v>
      </c>
      <c r="I45" s="29">
        <v>4679</v>
      </c>
      <c r="J45" s="30">
        <v>19.365920284756424</v>
      </c>
      <c r="K45" s="29">
        <v>925</v>
      </c>
      <c r="L45" s="30">
        <v>28.304773561811505</v>
      </c>
      <c r="M45" s="29">
        <v>15073</v>
      </c>
      <c r="N45" s="31">
        <v>1.6280766934253301</v>
      </c>
      <c r="O45" s="29">
        <v>9296</v>
      </c>
      <c r="P45" s="30">
        <v>61.673190473031255</v>
      </c>
      <c r="Q45" s="29">
        <v>2173</v>
      </c>
      <c r="R45" s="30">
        <v>14.416506335832285</v>
      </c>
      <c r="S45" s="29">
        <v>507</v>
      </c>
      <c r="T45" s="30">
        <v>23.331799355729405</v>
      </c>
      <c r="U45" s="30">
        <v>2.7160000000000002</v>
      </c>
      <c r="V45" s="32">
        <v>8899.1163475699559</v>
      </c>
      <c r="W45" s="29">
        <v>342</v>
      </c>
      <c r="X45" s="29">
        <v>184</v>
      </c>
      <c r="Y45" s="29">
        <v>3409</v>
      </c>
      <c r="Z45" s="29">
        <v>3165</v>
      </c>
      <c r="AA45" s="33">
        <v>244</v>
      </c>
      <c r="AB45" s="29">
        <v>9765</v>
      </c>
      <c r="AC45" s="30">
        <v>57.45469522240527</v>
      </c>
      <c r="AD45" s="29">
        <v>542</v>
      </c>
      <c r="AE45" s="30">
        <v>3.1889856436808661</v>
      </c>
      <c r="AF45" s="29">
        <v>21</v>
      </c>
      <c r="AG45" s="30">
        <v>1.0329562223315298</v>
      </c>
      <c r="AH45" s="29">
        <v>108</v>
      </c>
      <c r="AI45" s="30">
        <v>4.5</v>
      </c>
      <c r="AJ45" s="29">
        <v>624</v>
      </c>
      <c r="AK45" s="30">
        <v>2.5817128671907326</v>
      </c>
      <c r="AL45" s="29">
        <v>92</v>
      </c>
      <c r="AM45" s="30">
        <v>3.2520325203252032</v>
      </c>
      <c r="AN45" s="29">
        <v>474</v>
      </c>
      <c r="AO45" s="34">
        <v>13328</v>
      </c>
      <c r="AP45" s="34">
        <v>61052</v>
      </c>
      <c r="AQ45" s="29">
        <v>1624</v>
      </c>
      <c r="AR45" s="29">
        <v>14047</v>
      </c>
      <c r="AS45" s="29">
        <v>54</v>
      </c>
      <c r="AT45" s="29">
        <v>368</v>
      </c>
      <c r="AU45" s="30">
        <v>2.6197764647255641</v>
      </c>
      <c r="AV45" s="30">
        <v>79.908948529935216</v>
      </c>
      <c r="AW45" s="30">
        <v>46.441083988415393</v>
      </c>
      <c r="AX45" s="29">
        <v>664</v>
      </c>
      <c r="AY45" s="30">
        <v>4.7269879689613443</v>
      </c>
      <c r="AZ45" s="29">
        <v>52</v>
      </c>
      <c r="BA45" s="30">
        <v>7.8313253012048198</v>
      </c>
      <c r="BB45" s="29">
        <v>1900</v>
      </c>
      <c r="BC45" s="29">
        <v>6030</v>
      </c>
      <c r="BD45" s="29">
        <v>4373</v>
      </c>
      <c r="BE45" s="29">
        <v>14</v>
      </c>
      <c r="BF45" s="29">
        <v>3</v>
      </c>
      <c r="BG45" s="29">
        <v>816</v>
      </c>
      <c r="BH45" s="30">
        <v>22.426470588235293</v>
      </c>
      <c r="BI45" s="30">
        <v>73.897058823529406</v>
      </c>
      <c r="BJ45" s="29">
        <v>147</v>
      </c>
      <c r="BK45" s="29">
        <v>24</v>
      </c>
      <c r="BL45" s="29">
        <v>45</v>
      </c>
      <c r="BM45" s="29">
        <v>11</v>
      </c>
      <c r="BN45" s="29">
        <v>7997</v>
      </c>
      <c r="BO45" s="29">
        <v>330.86470831609432</v>
      </c>
      <c r="BP45" s="28"/>
      <c r="BQ45" s="28"/>
      <c r="BR45" s="28"/>
      <c r="BS45" s="28"/>
      <c r="BT45" s="28"/>
      <c r="BU45" s="29"/>
      <c r="BV45" s="29"/>
    </row>
    <row r="46" spans="1:74">
      <c r="A46" s="28" t="s">
        <v>35</v>
      </c>
      <c r="B46" s="29">
        <v>8013</v>
      </c>
      <c r="C46" s="29">
        <v>1275</v>
      </c>
      <c r="D46" s="30">
        <v>15.911643579183828</v>
      </c>
      <c r="E46" s="29">
        <v>1768</v>
      </c>
      <c r="F46" s="30">
        <v>22.064145763134906</v>
      </c>
      <c r="G46" s="29">
        <v>862</v>
      </c>
      <c r="H46" s="30">
        <v>10.757519031573693</v>
      </c>
      <c r="I46" s="29">
        <v>1737</v>
      </c>
      <c r="J46" s="30">
        <v>21.67727442905279</v>
      </c>
      <c r="K46" s="29">
        <v>395</v>
      </c>
      <c r="L46" s="30">
        <v>30.980392156862745</v>
      </c>
      <c r="M46" s="29">
        <v>4535</v>
      </c>
      <c r="N46" s="31">
        <v>1.7581036383682469</v>
      </c>
      <c r="O46" s="29">
        <v>2525</v>
      </c>
      <c r="P46" s="30">
        <v>55.678059536934946</v>
      </c>
      <c r="Q46" s="29">
        <v>779</v>
      </c>
      <c r="R46" s="30">
        <v>17.177508269018741</v>
      </c>
      <c r="S46" s="29">
        <v>191</v>
      </c>
      <c r="T46" s="30">
        <v>24.518613607188705</v>
      </c>
      <c r="U46" s="30">
        <v>4.5330000000000004</v>
      </c>
      <c r="V46" s="32">
        <v>1767.7035076108536</v>
      </c>
      <c r="W46" s="29">
        <v>86</v>
      </c>
      <c r="X46" s="29">
        <v>88</v>
      </c>
      <c r="Y46" s="29">
        <v>1194</v>
      </c>
      <c r="Z46" s="29">
        <v>1110</v>
      </c>
      <c r="AA46" s="33">
        <v>84</v>
      </c>
      <c r="AB46" s="29">
        <v>2844</v>
      </c>
      <c r="AC46" s="30">
        <v>54.534995206136145</v>
      </c>
      <c r="AD46" s="29">
        <v>271</v>
      </c>
      <c r="AE46" s="30">
        <v>5.1965484180249284</v>
      </c>
      <c r="AF46" s="29">
        <v>26</v>
      </c>
      <c r="AG46" s="30">
        <v>3.4255599472990776</v>
      </c>
      <c r="AH46" s="29">
        <v>58</v>
      </c>
      <c r="AI46" s="30">
        <v>5.8943089430894311</v>
      </c>
      <c r="AJ46" s="29">
        <v>509</v>
      </c>
      <c r="AK46" s="30">
        <v>6.3521777112192694</v>
      </c>
      <c r="AL46" s="29">
        <v>82</v>
      </c>
      <c r="AM46" s="30">
        <v>7.9611650485436884</v>
      </c>
      <c r="AN46" s="29">
        <v>376</v>
      </c>
      <c r="AO46" s="34">
        <v>3955</v>
      </c>
      <c r="AP46" s="34">
        <v>39426</v>
      </c>
      <c r="AQ46" s="29">
        <v>1737</v>
      </c>
      <c r="AR46" s="29">
        <v>4403</v>
      </c>
      <c r="AS46" s="29">
        <v>3</v>
      </c>
      <c r="AT46" s="29">
        <v>1566</v>
      </c>
      <c r="AU46" s="30">
        <v>35.566659096070858</v>
      </c>
      <c r="AV46" s="30">
        <v>74.3917783329548</v>
      </c>
      <c r="AW46" s="30">
        <v>40.876949956320978</v>
      </c>
      <c r="AX46" s="29">
        <v>255</v>
      </c>
      <c r="AY46" s="30">
        <v>5.7915057915057915</v>
      </c>
      <c r="AZ46" s="29">
        <v>135</v>
      </c>
      <c r="BA46" s="30">
        <v>52.941176470588239</v>
      </c>
      <c r="BB46" s="29">
        <v>475</v>
      </c>
      <c r="BC46" s="29">
        <v>3597</v>
      </c>
      <c r="BD46" s="29">
        <v>2895</v>
      </c>
      <c r="BE46" s="29">
        <v>8</v>
      </c>
      <c r="BF46" s="29">
        <v>2</v>
      </c>
      <c r="BG46" s="29">
        <v>409</v>
      </c>
      <c r="BH46" s="30">
        <v>39.119804400977998</v>
      </c>
      <c r="BI46" s="30">
        <v>56.96821515892421</v>
      </c>
      <c r="BJ46" s="29">
        <v>4</v>
      </c>
      <c r="BK46" s="29">
        <v>3</v>
      </c>
      <c r="BL46" s="29">
        <v>8</v>
      </c>
      <c r="BM46" s="29">
        <v>2</v>
      </c>
      <c r="BN46" s="29">
        <v>3144</v>
      </c>
      <c r="BO46" s="29">
        <v>392.36241108199175</v>
      </c>
      <c r="BP46" s="28"/>
      <c r="BQ46" s="28"/>
      <c r="BR46" s="28"/>
      <c r="BS46" s="28"/>
      <c r="BT46" s="28"/>
      <c r="BU46" s="29"/>
      <c r="BV46" s="29"/>
    </row>
    <row r="47" spans="1:74">
      <c r="A47" s="28" t="s">
        <v>55</v>
      </c>
      <c r="B47" s="29">
        <v>14009</v>
      </c>
      <c r="C47" s="29">
        <v>2328</v>
      </c>
      <c r="D47" s="30">
        <v>16.61788850024984</v>
      </c>
      <c r="E47" s="29">
        <v>2763</v>
      </c>
      <c r="F47" s="30">
        <v>19.723035191662504</v>
      </c>
      <c r="G47" s="29">
        <v>1666</v>
      </c>
      <c r="H47" s="30">
        <v>11.892354914697695</v>
      </c>
      <c r="I47" s="29">
        <v>3411</v>
      </c>
      <c r="J47" s="30">
        <v>24.371248928265217</v>
      </c>
      <c r="K47" s="29">
        <v>886</v>
      </c>
      <c r="L47" s="30">
        <v>38.058419243986251</v>
      </c>
      <c r="M47" s="29">
        <v>7471</v>
      </c>
      <c r="N47" s="31">
        <v>1.794405032793468</v>
      </c>
      <c r="O47" s="29">
        <v>4021</v>
      </c>
      <c r="P47" s="30">
        <v>53.821442912595373</v>
      </c>
      <c r="Q47" s="29">
        <v>1359</v>
      </c>
      <c r="R47" s="30">
        <v>18.190335965734175</v>
      </c>
      <c r="S47" s="29">
        <v>350</v>
      </c>
      <c r="T47" s="30">
        <v>25.754231052244297</v>
      </c>
      <c r="U47" s="30">
        <v>3.0609999999999999</v>
      </c>
      <c r="V47" s="32">
        <v>4576.6089513230972</v>
      </c>
      <c r="W47" s="29">
        <v>116</v>
      </c>
      <c r="X47" s="29">
        <v>173</v>
      </c>
      <c r="Y47" s="29">
        <v>2028</v>
      </c>
      <c r="Z47" s="29">
        <v>1644</v>
      </c>
      <c r="AA47" s="33">
        <v>384</v>
      </c>
      <c r="AB47" s="29">
        <v>4874</v>
      </c>
      <c r="AC47" s="30">
        <v>52.515892683978016</v>
      </c>
      <c r="AD47" s="29">
        <v>373</v>
      </c>
      <c r="AE47" s="30">
        <v>4.0189634737636029</v>
      </c>
      <c r="AF47" s="29">
        <v>25</v>
      </c>
      <c r="AG47" s="30">
        <v>1.8129079042784628</v>
      </c>
      <c r="AH47" s="29">
        <v>73</v>
      </c>
      <c r="AI47" s="30">
        <v>4.5911949685534594</v>
      </c>
      <c r="AJ47" s="29">
        <v>831</v>
      </c>
      <c r="AK47" s="30">
        <v>5.9319009208366049</v>
      </c>
      <c r="AL47" s="29">
        <v>245</v>
      </c>
      <c r="AM47" s="30">
        <v>12.46819338422392</v>
      </c>
      <c r="AN47" s="29">
        <v>457</v>
      </c>
      <c r="AO47" s="34">
        <v>6459</v>
      </c>
      <c r="AP47" s="34">
        <v>51489</v>
      </c>
      <c r="AQ47" s="29">
        <v>1946</v>
      </c>
      <c r="AR47" s="29">
        <v>7334</v>
      </c>
      <c r="AS47" s="29">
        <v>156</v>
      </c>
      <c r="AT47" s="29">
        <v>1291</v>
      </c>
      <c r="AU47" s="30">
        <v>17.6029451868012</v>
      </c>
      <c r="AV47" s="30">
        <v>78.016089446413957</v>
      </c>
      <c r="AW47" s="30">
        <v>40.8430294810479</v>
      </c>
      <c r="AX47" s="29">
        <v>700</v>
      </c>
      <c r="AY47" s="30">
        <v>9.5445868557403877</v>
      </c>
      <c r="AZ47" s="29">
        <v>375</v>
      </c>
      <c r="BA47" s="30">
        <v>53.571428571428569</v>
      </c>
      <c r="BB47" s="29">
        <v>669</v>
      </c>
      <c r="BC47" s="29">
        <v>4502</v>
      </c>
      <c r="BD47" s="29">
        <v>3747</v>
      </c>
      <c r="BE47" s="29">
        <v>10</v>
      </c>
      <c r="BF47" s="29">
        <v>2</v>
      </c>
      <c r="BG47" s="29">
        <v>657</v>
      </c>
      <c r="BH47" s="30">
        <v>37.290715372907151</v>
      </c>
      <c r="BI47" s="30">
        <v>57.686453576864537</v>
      </c>
      <c r="BJ47" s="29">
        <v>35</v>
      </c>
      <c r="BK47" s="29">
        <v>9</v>
      </c>
      <c r="BL47" s="29">
        <v>10</v>
      </c>
      <c r="BM47" s="29">
        <v>5</v>
      </c>
      <c r="BN47" s="29">
        <v>5070</v>
      </c>
      <c r="BO47" s="29">
        <v>361.91020058533803</v>
      </c>
      <c r="BP47" s="28"/>
      <c r="BQ47" s="28"/>
      <c r="BR47" s="28"/>
      <c r="BS47" s="28"/>
      <c r="BT47" s="28"/>
      <c r="BU47" s="29"/>
      <c r="BV47" s="29"/>
    </row>
    <row r="48" spans="1:74">
      <c r="A48" s="28" t="s">
        <v>57</v>
      </c>
      <c r="B48" s="29">
        <v>52441</v>
      </c>
      <c r="C48" s="29">
        <v>6219</v>
      </c>
      <c r="D48" s="30">
        <v>11.859041589595927</v>
      </c>
      <c r="E48" s="29">
        <v>7837</v>
      </c>
      <c r="F48" s="30">
        <v>14.944413722087681</v>
      </c>
      <c r="G48" s="29">
        <v>5846</v>
      </c>
      <c r="H48" s="30">
        <v>11.147766060906543</v>
      </c>
      <c r="I48" s="29">
        <v>11379</v>
      </c>
      <c r="J48" s="30">
        <v>21.706121358945499</v>
      </c>
      <c r="K48" s="29">
        <v>2025</v>
      </c>
      <c r="L48" s="30">
        <v>32.556270096463024</v>
      </c>
      <c r="M48" s="29">
        <v>34173</v>
      </c>
      <c r="N48" s="31">
        <v>1.5399291838586018</v>
      </c>
      <c r="O48" s="29">
        <v>22578</v>
      </c>
      <c r="P48" s="30">
        <v>66.069704152401016</v>
      </c>
      <c r="Q48" s="29">
        <v>4225</v>
      </c>
      <c r="R48" s="30">
        <v>12.363561876335117</v>
      </c>
      <c r="S48" s="29">
        <v>1078</v>
      </c>
      <c r="T48" s="30">
        <v>25.514792899408285</v>
      </c>
      <c r="U48" s="30">
        <v>7.6</v>
      </c>
      <c r="V48" s="32">
        <v>6900.1315789473683</v>
      </c>
      <c r="W48" s="29">
        <v>668</v>
      </c>
      <c r="X48" s="29">
        <v>338</v>
      </c>
      <c r="Y48" s="29">
        <v>7896</v>
      </c>
      <c r="Z48" s="29">
        <v>7085</v>
      </c>
      <c r="AA48" s="33">
        <v>811</v>
      </c>
      <c r="AB48" s="29">
        <v>23272</v>
      </c>
      <c r="AC48" s="30">
        <v>59.396135882187792</v>
      </c>
      <c r="AD48" s="29">
        <v>1426</v>
      </c>
      <c r="AE48" s="30">
        <v>3.6395191546923251</v>
      </c>
      <c r="AF48" s="29">
        <v>82</v>
      </c>
      <c r="AG48" s="30">
        <v>1.7343485617597292</v>
      </c>
      <c r="AH48" s="29">
        <v>238</v>
      </c>
      <c r="AI48" s="30">
        <v>4.7175421209117934</v>
      </c>
      <c r="AJ48" s="29">
        <v>2243</v>
      </c>
      <c r="AK48" s="30">
        <v>4.2771876966495688</v>
      </c>
      <c r="AL48" s="29">
        <v>404</v>
      </c>
      <c r="AM48" s="30">
        <v>7.4497510602987278</v>
      </c>
      <c r="AN48" s="29">
        <v>1609</v>
      </c>
      <c r="AO48" s="34">
        <v>29212</v>
      </c>
      <c r="AP48" s="34">
        <v>48915</v>
      </c>
      <c r="AQ48" s="29">
        <v>3559</v>
      </c>
      <c r="AR48" s="29">
        <v>31761</v>
      </c>
      <c r="AS48" s="29">
        <v>374</v>
      </c>
      <c r="AT48" s="29">
        <v>712</v>
      </c>
      <c r="AU48" s="30">
        <v>2.2417430181669342</v>
      </c>
      <c r="AV48" s="30">
        <v>69.075375460470383</v>
      </c>
      <c r="AW48" s="30">
        <v>41.835643866440378</v>
      </c>
      <c r="AX48" s="29">
        <v>879</v>
      </c>
      <c r="AY48" s="30">
        <v>2.7675451024841786</v>
      </c>
      <c r="AZ48" s="29">
        <v>436</v>
      </c>
      <c r="BA48" s="30">
        <v>49.601820250284419</v>
      </c>
      <c r="BB48" s="29">
        <v>2095</v>
      </c>
      <c r="BC48" s="29">
        <v>5934</v>
      </c>
      <c r="BD48" s="29">
        <v>4570</v>
      </c>
      <c r="BE48" s="29">
        <v>36</v>
      </c>
      <c r="BF48" s="29">
        <v>6</v>
      </c>
      <c r="BG48" s="29">
        <v>1633</v>
      </c>
      <c r="BH48" s="30">
        <v>42.00857317819964</v>
      </c>
      <c r="BI48" s="30">
        <v>55.480710349050831</v>
      </c>
      <c r="BJ48" s="29">
        <v>244</v>
      </c>
      <c r="BK48" s="29">
        <v>43</v>
      </c>
      <c r="BL48" s="29">
        <v>67</v>
      </c>
      <c r="BM48" s="29">
        <v>14</v>
      </c>
      <c r="BN48" s="29">
        <v>17125</v>
      </c>
      <c r="BO48" s="29">
        <v>326.55746457924147</v>
      </c>
      <c r="BP48" s="28"/>
      <c r="BQ48" s="28"/>
      <c r="BR48" s="28"/>
      <c r="BS48" s="28"/>
      <c r="BT48" s="28"/>
      <c r="BU48" s="29"/>
      <c r="BV48" s="29"/>
    </row>
    <row r="49" spans="1:74">
      <c r="A49" s="28" t="s">
        <v>60</v>
      </c>
      <c r="B49" s="29">
        <v>16667</v>
      </c>
      <c r="C49" s="29">
        <v>1849</v>
      </c>
      <c r="D49" s="30">
        <v>11.093778124437511</v>
      </c>
      <c r="E49" s="29">
        <v>3396</v>
      </c>
      <c r="F49" s="30">
        <v>20.375592488150239</v>
      </c>
      <c r="G49" s="29">
        <v>1734</v>
      </c>
      <c r="H49" s="30">
        <v>10.403791924161517</v>
      </c>
      <c r="I49" s="29">
        <v>3701</v>
      </c>
      <c r="J49" s="30">
        <v>22.209553528564573</v>
      </c>
      <c r="K49" s="29">
        <v>647</v>
      </c>
      <c r="L49" s="30">
        <v>34.972972972972975</v>
      </c>
      <c r="M49" s="29">
        <v>10899</v>
      </c>
      <c r="N49" s="31">
        <v>1.5606936416184971</v>
      </c>
      <c r="O49" s="29">
        <v>6944</v>
      </c>
      <c r="P49" s="30">
        <v>63.712267180475273</v>
      </c>
      <c r="Q49" s="29">
        <v>1294</v>
      </c>
      <c r="R49" s="30">
        <v>11.87264886686852</v>
      </c>
      <c r="S49" s="29">
        <v>280</v>
      </c>
      <c r="T49" s="30">
        <v>21.638330757341578</v>
      </c>
      <c r="U49" s="30">
        <v>2.1760000000000002</v>
      </c>
      <c r="V49" s="32">
        <v>7659.4669117647054</v>
      </c>
      <c r="W49" s="29">
        <v>192</v>
      </c>
      <c r="X49" s="29">
        <v>195</v>
      </c>
      <c r="Y49" s="29">
        <v>2358</v>
      </c>
      <c r="Z49" s="29">
        <v>2102</v>
      </c>
      <c r="AA49" s="33">
        <v>256</v>
      </c>
      <c r="AB49" s="29">
        <v>6704</v>
      </c>
      <c r="AC49" s="30">
        <v>57.604399381337004</v>
      </c>
      <c r="AD49" s="29">
        <v>387</v>
      </c>
      <c r="AE49" s="30">
        <v>3.3253136277710946</v>
      </c>
      <c r="AF49" s="29">
        <v>17</v>
      </c>
      <c r="AG49" s="30">
        <v>1.5111111111111111</v>
      </c>
      <c r="AH49" s="29">
        <v>59</v>
      </c>
      <c r="AI49" s="30">
        <v>3.4025374855824682</v>
      </c>
      <c r="AJ49" s="29">
        <v>403</v>
      </c>
      <c r="AK49" s="30">
        <v>2.4179516409671806</v>
      </c>
      <c r="AL49" s="29">
        <v>50</v>
      </c>
      <c r="AM49" s="30">
        <v>3.0618493570116354</v>
      </c>
      <c r="AN49" s="29">
        <v>314</v>
      </c>
      <c r="AO49" s="34">
        <v>9688</v>
      </c>
      <c r="AP49" s="34">
        <v>57277</v>
      </c>
      <c r="AQ49" s="29">
        <v>1140</v>
      </c>
      <c r="AR49" s="29">
        <v>10213</v>
      </c>
      <c r="AS49" s="29">
        <v>91</v>
      </c>
      <c r="AT49" s="29">
        <v>202</v>
      </c>
      <c r="AU49" s="30">
        <v>1.977871340448448</v>
      </c>
      <c r="AV49" s="30">
        <v>77.83207676490747</v>
      </c>
      <c r="AW49" s="30">
        <v>47.692986140277192</v>
      </c>
      <c r="AX49" s="29"/>
      <c r="AY49" s="29"/>
      <c r="AZ49" s="29"/>
      <c r="BA49" s="29"/>
      <c r="BB49" s="29">
        <v>2486</v>
      </c>
      <c r="BC49" s="29">
        <v>6267</v>
      </c>
      <c r="BD49" s="29">
        <v>4828</v>
      </c>
      <c r="BE49" s="29">
        <v>11</v>
      </c>
      <c r="BF49" s="29">
        <v>1</v>
      </c>
      <c r="BG49" s="29">
        <v>450</v>
      </c>
      <c r="BH49" s="30">
        <v>26.666666666666668</v>
      </c>
      <c r="BI49" s="30">
        <v>71.777777777777771</v>
      </c>
      <c r="BJ49" s="29">
        <v>97</v>
      </c>
      <c r="BK49" s="29">
        <v>25</v>
      </c>
      <c r="BL49" s="29">
        <v>19</v>
      </c>
      <c r="BM49" s="29">
        <v>4</v>
      </c>
      <c r="BN49" s="29">
        <v>6153</v>
      </c>
      <c r="BO49" s="29">
        <v>369.17261654766901</v>
      </c>
      <c r="BP49" s="28"/>
      <c r="BQ49" s="28"/>
      <c r="BR49" s="28"/>
      <c r="BS49" s="28"/>
      <c r="BT49" s="28"/>
      <c r="BU49" s="29"/>
      <c r="BV49" s="29"/>
    </row>
    <row r="50" spans="1:74">
      <c r="A50" s="28" t="s">
        <v>63</v>
      </c>
      <c r="B50" s="29">
        <v>9182</v>
      </c>
      <c r="C50" s="29">
        <v>955</v>
      </c>
      <c r="D50" s="30">
        <v>10.400784142888261</v>
      </c>
      <c r="E50" s="29">
        <v>1588</v>
      </c>
      <c r="F50" s="30">
        <v>17.294707035504249</v>
      </c>
      <c r="G50" s="29">
        <v>1523</v>
      </c>
      <c r="H50" s="30">
        <v>16.586800261380965</v>
      </c>
      <c r="I50" s="29">
        <v>2993</v>
      </c>
      <c r="J50" s="30">
        <v>32.610590542601877</v>
      </c>
      <c r="K50" s="29">
        <v>530</v>
      </c>
      <c r="L50" s="30">
        <v>55.497382198952877</v>
      </c>
      <c r="M50" s="29">
        <v>6043</v>
      </c>
      <c r="N50" s="31">
        <v>1.5055436041701142</v>
      </c>
      <c r="O50" s="29">
        <v>4082</v>
      </c>
      <c r="P50" s="30">
        <v>67.549230514645046</v>
      </c>
      <c r="Q50" s="29">
        <v>621</v>
      </c>
      <c r="R50" s="30">
        <v>10.276352804898229</v>
      </c>
      <c r="S50" s="29">
        <v>154</v>
      </c>
      <c r="T50" s="30">
        <v>24.798711755233494</v>
      </c>
      <c r="U50" s="30">
        <v>1.145</v>
      </c>
      <c r="V50" s="32">
        <v>8019.2139737991265</v>
      </c>
      <c r="W50" s="29">
        <v>116</v>
      </c>
      <c r="X50" s="29">
        <v>94</v>
      </c>
      <c r="Y50" s="29">
        <v>1623</v>
      </c>
      <c r="Z50" s="29">
        <v>1557</v>
      </c>
      <c r="AA50" s="33">
        <v>66</v>
      </c>
      <c r="AB50" s="29">
        <v>3858</v>
      </c>
      <c r="AC50" s="30">
        <v>57.062564709362519</v>
      </c>
      <c r="AD50" s="29">
        <v>297</v>
      </c>
      <c r="AE50" s="30">
        <v>4.3928412956663214</v>
      </c>
      <c r="AF50" s="29">
        <v>27</v>
      </c>
      <c r="AG50" s="30">
        <v>2.9189189189189189</v>
      </c>
      <c r="AH50" s="29">
        <v>43</v>
      </c>
      <c r="AI50" s="30">
        <v>4.8808172531214522</v>
      </c>
      <c r="AJ50" s="29">
        <v>571</v>
      </c>
      <c r="AK50" s="30">
        <v>6.218688738836855</v>
      </c>
      <c r="AL50" s="29">
        <v>110</v>
      </c>
      <c r="AM50" s="30">
        <v>13.205282112845138</v>
      </c>
      <c r="AN50" s="29">
        <v>379</v>
      </c>
      <c r="AO50" s="34">
        <v>4973</v>
      </c>
      <c r="AP50" s="34">
        <v>36850</v>
      </c>
      <c r="AQ50" s="29">
        <v>661</v>
      </c>
      <c r="AR50" s="29">
        <v>5548</v>
      </c>
      <c r="AS50" s="29">
        <v>10</v>
      </c>
      <c r="AT50" s="29">
        <v>132</v>
      </c>
      <c r="AU50" s="30">
        <v>2.379235760634463</v>
      </c>
      <c r="AV50" s="30">
        <v>67.310021629415999</v>
      </c>
      <c r="AW50" s="30">
        <v>40.670442169461992</v>
      </c>
      <c r="AX50" s="29">
        <v>343</v>
      </c>
      <c r="AY50" s="30">
        <v>6.1824080749819759</v>
      </c>
      <c r="AZ50" s="29">
        <v>282</v>
      </c>
      <c r="BA50" s="30">
        <v>82.215743440233226</v>
      </c>
      <c r="BB50" s="29">
        <v>1267</v>
      </c>
      <c r="BC50" s="35"/>
      <c r="BD50" s="29">
        <v>3832</v>
      </c>
      <c r="BE50" s="29">
        <v>3</v>
      </c>
      <c r="BF50" s="29"/>
      <c r="BG50" s="29">
        <v>223</v>
      </c>
      <c r="BH50" s="30">
        <v>42.600896860986545</v>
      </c>
      <c r="BI50" s="30">
        <v>53.811659192825111</v>
      </c>
      <c r="BJ50" s="29">
        <v>35</v>
      </c>
      <c r="BK50" s="29">
        <v>11</v>
      </c>
      <c r="BL50" s="29">
        <v>12</v>
      </c>
      <c r="BM50" s="29">
        <v>3</v>
      </c>
      <c r="BN50" s="29">
        <v>2697</v>
      </c>
      <c r="BO50" s="29">
        <v>293.7268568939229</v>
      </c>
      <c r="BP50" s="28"/>
      <c r="BQ50" s="28"/>
      <c r="BR50" s="28"/>
      <c r="BS50" s="28"/>
      <c r="BT50" s="28"/>
      <c r="BU50" s="29"/>
      <c r="BV50" s="29"/>
    </row>
    <row r="51" spans="1:74">
      <c r="A51" s="28" t="s">
        <v>61</v>
      </c>
      <c r="B51" s="29">
        <v>33116</v>
      </c>
      <c r="C51" s="29">
        <v>3183</v>
      </c>
      <c r="D51" s="30">
        <v>9.6116680758545705</v>
      </c>
      <c r="E51" s="29">
        <v>5092</v>
      </c>
      <c r="F51" s="30">
        <v>15.376253170672785</v>
      </c>
      <c r="G51" s="29">
        <v>3969</v>
      </c>
      <c r="H51" s="30">
        <v>11.98514313322865</v>
      </c>
      <c r="I51" s="29">
        <v>8120</v>
      </c>
      <c r="J51" s="30">
        <v>24.523572226752439</v>
      </c>
      <c r="K51" s="29">
        <v>1390</v>
      </c>
      <c r="L51" s="30">
        <v>43.642072213500782</v>
      </c>
      <c r="M51" s="29">
        <v>23127</v>
      </c>
      <c r="N51" s="31">
        <v>1.4525014052838674</v>
      </c>
      <c r="O51" s="29">
        <v>16097</v>
      </c>
      <c r="P51" s="30">
        <v>69.602628961819519</v>
      </c>
      <c r="Q51" s="29">
        <v>2300</v>
      </c>
      <c r="R51" s="30">
        <v>9.9450858304146657</v>
      </c>
      <c r="S51" s="29">
        <v>761</v>
      </c>
      <c r="T51" s="30">
        <v>33.086956521739133</v>
      </c>
      <c r="U51" s="30">
        <v>3.06</v>
      </c>
      <c r="V51" s="32">
        <v>10822.222222222223</v>
      </c>
      <c r="W51" s="29">
        <v>384</v>
      </c>
      <c r="X51" s="29">
        <v>300</v>
      </c>
      <c r="Y51" s="29">
        <v>4859</v>
      </c>
      <c r="Z51" s="29">
        <v>4382</v>
      </c>
      <c r="AA51" s="33">
        <v>477</v>
      </c>
      <c r="AB51" s="29">
        <v>15939</v>
      </c>
      <c r="AC51" s="30">
        <v>63.06980056980057</v>
      </c>
      <c r="AD51" s="29">
        <v>1244</v>
      </c>
      <c r="AE51" s="30">
        <v>4.9224438113327</v>
      </c>
      <c r="AF51" s="29">
        <v>70</v>
      </c>
      <c r="AG51" s="30">
        <v>2.2229279136233728</v>
      </c>
      <c r="AH51" s="29">
        <v>202</v>
      </c>
      <c r="AI51" s="30">
        <v>6.7355785261753924</v>
      </c>
      <c r="AJ51" s="29">
        <v>2231</v>
      </c>
      <c r="AK51" s="30">
        <v>6.7369247493658646</v>
      </c>
      <c r="AL51" s="29">
        <v>414</v>
      </c>
      <c r="AM51" s="30">
        <v>15.043604651162791</v>
      </c>
      <c r="AN51" s="29">
        <v>1568</v>
      </c>
      <c r="AO51" s="34">
        <v>18800</v>
      </c>
      <c r="AP51" s="34">
        <v>28731</v>
      </c>
      <c r="AQ51" s="29">
        <v>2053</v>
      </c>
      <c r="AR51" s="29">
        <v>21302</v>
      </c>
      <c r="AS51" s="29">
        <v>74</v>
      </c>
      <c r="AT51" s="29">
        <v>112</v>
      </c>
      <c r="AU51" s="30">
        <v>0.52577222795981593</v>
      </c>
      <c r="AV51" s="30">
        <v>58.186038869589709</v>
      </c>
      <c r="AW51" s="30">
        <v>37.428403188790917</v>
      </c>
      <c r="AX51" s="29">
        <v>745</v>
      </c>
      <c r="AY51" s="30">
        <v>3.4973241949112759</v>
      </c>
      <c r="AZ51" s="29">
        <v>415</v>
      </c>
      <c r="BA51" s="30">
        <v>55.70469798657718</v>
      </c>
      <c r="BB51" s="29">
        <v>685</v>
      </c>
      <c r="BC51" s="35"/>
      <c r="BD51" s="29">
        <v>3337</v>
      </c>
      <c r="BE51" s="29">
        <v>24</v>
      </c>
      <c r="BF51" s="29">
        <v>3</v>
      </c>
      <c r="BG51" s="29">
        <v>817</v>
      </c>
      <c r="BH51" s="30">
        <v>54.222766217870259</v>
      </c>
      <c r="BI51" s="30">
        <v>43.084455324357407</v>
      </c>
      <c r="BJ51" s="29">
        <v>44</v>
      </c>
      <c r="BK51" s="29">
        <v>17</v>
      </c>
      <c r="BL51" s="29">
        <v>25</v>
      </c>
      <c r="BM51" s="29">
        <v>7</v>
      </c>
      <c r="BN51" s="29">
        <v>9683</v>
      </c>
      <c r="BO51" s="29">
        <v>292.3964246889721</v>
      </c>
      <c r="BP51" s="28"/>
      <c r="BQ51" s="28"/>
      <c r="BR51" s="28"/>
      <c r="BS51" s="28"/>
      <c r="BT51" s="28"/>
      <c r="BU51" s="29"/>
      <c r="BV51" s="29"/>
    </row>
    <row r="52" spans="1:74">
      <c r="A52" s="28" t="s">
        <v>62</v>
      </c>
      <c r="B52" s="29">
        <v>17282</v>
      </c>
      <c r="C52" s="29">
        <v>2214</v>
      </c>
      <c r="D52" s="30">
        <v>12.811017243374611</v>
      </c>
      <c r="E52" s="29">
        <v>2102</v>
      </c>
      <c r="F52" s="30">
        <v>12.162944103691704</v>
      </c>
      <c r="G52" s="29">
        <v>3535</v>
      </c>
      <c r="H52" s="30">
        <v>20.454808471241755</v>
      </c>
      <c r="I52" s="29">
        <v>7002</v>
      </c>
      <c r="J52" s="30">
        <v>40.530215327622138</v>
      </c>
      <c r="K52" s="29">
        <v>1569</v>
      </c>
      <c r="L52" s="30">
        <v>70.867208672086718</v>
      </c>
      <c r="M52" s="29">
        <v>11952</v>
      </c>
      <c r="N52" s="31">
        <v>1.4855254350736278</v>
      </c>
      <c r="O52" s="29">
        <v>8461</v>
      </c>
      <c r="P52" s="30">
        <v>70.791499330655967</v>
      </c>
      <c r="Q52" s="29">
        <v>1403</v>
      </c>
      <c r="R52" s="30">
        <v>11.738621151271754</v>
      </c>
      <c r="S52" s="29">
        <v>622</v>
      </c>
      <c r="T52" s="30">
        <v>44.333570919458303</v>
      </c>
      <c r="U52" s="30">
        <v>1.1870000000000001</v>
      </c>
      <c r="V52" s="32">
        <v>14559.393428812131</v>
      </c>
      <c r="W52" s="29">
        <v>176</v>
      </c>
      <c r="X52" s="29">
        <v>116</v>
      </c>
      <c r="Y52" s="29">
        <v>2276</v>
      </c>
      <c r="Z52" s="29">
        <v>2269</v>
      </c>
      <c r="AA52" s="33">
        <v>7</v>
      </c>
      <c r="AB52" s="29">
        <v>7664</v>
      </c>
      <c r="AC52" s="30">
        <v>57.706498004668319</v>
      </c>
      <c r="AD52" s="29">
        <v>1170</v>
      </c>
      <c r="AE52" s="30">
        <v>8.8095775920487913</v>
      </c>
      <c r="AF52" s="29">
        <v>83</v>
      </c>
      <c r="AG52" s="30">
        <v>3.9114043355325165</v>
      </c>
      <c r="AH52" s="29">
        <v>151</v>
      </c>
      <c r="AI52" s="30">
        <v>9.2524509803921564</v>
      </c>
      <c r="AJ52" s="29">
        <v>3210</v>
      </c>
      <c r="AK52" s="30">
        <v>18.574239092697606</v>
      </c>
      <c r="AL52" s="29">
        <v>877</v>
      </c>
      <c r="AM52" s="30">
        <v>46.182201158504483</v>
      </c>
      <c r="AN52" s="29">
        <v>1899</v>
      </c>
      <c r="AO52" s="34">
        <v>8800</v>
      </c>
      <c r="AP52" s="34">
        <v>19453</v>
      </c>
      <c r="AQ52" s="29">
        <v>1069</v>
      </c>
      <c r="AR52" s="29">
        <v>10702</v>
      </c>
      <c r="AS52" s="29">
        <v>103</v>
      </c>
      <c r="AT52" s="29">
        <v>39</v>
      </c>
      <c r="AU52" s="30">
        <v>0.364417865819473</v>
      </c>
      <c r="AV52" s="30">
        <v>53.245935339188939</v>
      </c>
      <c r="AW52" s="30">
        <v>32.972919800948965</v>
      </c>
      <c r="AX52" s="29">
        <v>1063</v>
      </c>
      <c r="AY52" s="30">
        <v>9.9327228555410212</v>
      </c>
      <c r="AZ52" s="29">
        <v>475</v>
      </c>
      <c r="BA52" s="30">
        <v>44.684854186265284</v>
      </c>
      <c r="BB52" s="29">
        <v>638</v>
      </c>
      <c r="BC52" s="35"/>
      <c r="BD52" s="29">
        <v>2456</v>
      </c>
      <c r="BE52" s="29">
        <v>8</v>
      </c>
      <c r="BF52" s="29">
        <v>1</v>
      </c>
      <c r="BG52" s="29">
        <v>701</v>
      </c>
      <c r="BH52" s="30">
        <v>72.610556348074184</v>
      </c>
      <c r="BI52" s="30">
        <v>23.965763195435095</v>
      </c>
      <c r="BJ52" s="29">
        <v>24</v>
      </c>
      <c r="BK52" s="29">
        <v>8</v>
      </c>
      <c r="BL52" s="29">
        <v>8</v>
      </c>
      <c r="BM52" s="29">
        <v>3</v>
      </c>
      <c r="BN52" s="29">
        <v>3889</v>
      </c>
      <c r="BO52" s="29">
        <v>225.03182502025228</v>
      </c>
      <c r="BP52" s="28"/>
      <c r="BQ52" s="28"/>
      <c r="BR52" s="28"/>
      <c r="BS52" s="28"/>
      <c r="BT52" s="28"/>
      <c r="BU52" s="29"/>
      <c r="BV52" s="29"/>
    </row>
    <row r="53" spans="1:74">
      <c r="A53" s="28" t="s">
        <v>58</v>
      </c>
      <c r="B53" s="29">
        <v>40231</v>
      </c>
      <c r="C53" s="29">
        <v>3863</v>
      </c>
      <c r="D53" s="30">
        <v>9.6020481718078106</v>
      </c>
      <c r="E53" s="29">
        <v>5608</v>
      </c>
      <c r="F53" s="30">
        <v>13.939499391016877</v>
      </c>
      <c r="G53" s="29">
        <v>4654</v>
      </c>
      <c r="H53" s="30">
        <v>11.568193681489399</v>
      </c>
      <c r="I53" s="29">
        <v>9713</v>
      </c>
      <c r="J53" s="30">
        <v>24.153880585880188</v>
      </c>
      <c r="K53" s="29">
        <v>1720</v>
      </c>
      <c r="L53" s="30">
        <v>44.513457556935819</v>
      </c>
      <c r="M53" s="29">
        <v>28566</v>
      </c>
      <c r="N53" s="31">
        <v>1.4361828747462018</v>
      </c>
      <c r="O53" s="29">
        <v>20301</v>
      </c>
      <c r="P53" s="30">
        <v>71.067002730518794</v>
      </c>
      <c r="Q53" s="29">
        <v>2747</v>
      </c>
      <c r="R53" s="30">
        <v>9.6163271021494072</v>
      </c>
      <c r="S53" s="29">
        <v>853</v>
      </c>
      <c r="T53" s="30">
        <v>31.052056789224611</v>
      </c>
      <c r="U53" s="30">
        <v>3.9140000000000001</v>
      </c>
      <c r="V53" s="32">
        <v>10278.742973939703</v>
      </c>
      <c r="W53" s="29">
        <v>482</v>
      </c>
      <c r="X53" s="29">
        <v>365</v>
      </c>
      <c r="Y53" s="29">
        <v>5655</v>
      </c>
      <c r="Z53" s="29">
        <v>5237</v>
      </c>
      <c r="AA53" s="33">
        <v>418</v>
      </c>
      <c r="AB53" s="29">
        <v>19885</v>
      </c>
      <c r="AC53" s="30">
        <v>63.642182749239879</v>
      </c>
      <c r="AD53" s="29">
        <v>1764</v>
      </c>
      <c r="AE53" s="30">
        <v>5.6457033125300047</v>
      </c>
      <c r="AF53" s="29">
        <v>105</v>
      </c>
      <c r="AG53" s="30">
        <v>2.5325615050651229</v>
      </c>
      <c r="AH53" s="29">
        <v>229</v>
      </c>
      <c r="AI53" s="30">
        <v>6.359344626492641</v>
      </c>
      <c r="AJ53" s="29">
        <v>3504</v>
      </c>
      <c r="AK53" s="30">
        <v>8.709701473987721</v>
      </c>
      <c r="AL53" s="29">
        <v>670</v>
      </c>
      <c r="AM53" s="30">
        <v>19.834221432800472</v>
      </c>
      <c r="AN53" s="29">
        <v>2495</v>
      </c>
      <c r="AO53" s="34">
        <v>22404</v>
      </c>
      <c r="AP53" s="34">
        <v>25545</v>
      </c>
      <c r="AQ53" s="29">
        <v>2658</v>
      </c>
      <c r="AR53" s="29">
        <v>26464</v>
      </c>
      <c r="AS53" s="29">
        <v>113</v>
      </c>
      <c r="AT53" s="29">
        <v>260</v>
      </c>
      <c r="AU53" s="30">
        <v>0.98246674727932293</v>
      </c>
      <c r="AV53" s="30">
        <v>56.373526299879082</v>
      </c>
      <c r="AW53" s="30">
        <v>37.082573140115834</v>
      </c>
      <c r="AX53" s="29">
        <v>765</v>
      </c>
      <c r="AY53" s="30">
        <v>2.8907194679564694</v>
      </c>
      <c r="AZ53" s="29">
        <v>463</v>
      </c>
      <c r="BA53" s="30">
        <v>60.522875816993462</v>
      </c>
      <c r="BB53" s="29">
        <v>670</v>
      </c>
      <c r="BC53" s="35"/>
      <c r="BD53" s="29">
        <v>3021</v>
      </c>
      <c r="BE53" s="29">
        <v>11</v>
      </c>
      <c r="BF53" s="29">
        <v>2</v>
      </c>
      <c r="BG53" s="29">
        <v>965</v>
      </c>
      <c r="BH53" s="30">
        <v>59.274611398963728</v>
      </c>
      <c r="BI53" s="30">
        <v>38.134715025906736</v>
      </c>
      <c r="BJ53" s="29">
        <v>95</v>
      </c>
      <c r="BK53" s="29">
        <v>25</v>
      </c>
      <c r="BL53" s="29">
        <v>38</v>
      </c>
      <c r="BM53" s="29">
        <v>12</v>
      </c>
      <c r="BN53" s="29">
        <v>10850</v>
      </c>
      <c r="BO53" s="29">
        <v>269.69252566428872</v>
      </c>
      <c r="BP53" s="28"/>
      <c r="BQ53" s="28"/>
      <c r="BR53" s="28"/>
      <c r="BS53" s="28"/>
      <c r="BT53" s="28"/>
      <c r="BU53" s="29"/>
      <c r="BV53" s="29"/>
    </row>
    <row r="54" spans="1:74">
      <c r="A54" s="28" t="s">
        <v>54</v>
      </c>
      <c r="B54" s="29">
        <v>15043</v>
      </c>
      <c r="C54" s="29">
        <v>2290</v>
      </c>
      <c r="D54" s="30">
        <v>15.223027321677856</v>
      </c>
      <c r="E54" s="29">
        <v>2629</v>
      </c>
      <c r="F54" s="30">
        <v>17.476567174100911</v>
      </c>
      <c r="G54" s="29">
        <v>1242</v>
      </c>
      <c r="H54" s="30">
        <v>8.2563318487003912</v>
      </c>
      <c r="I54" s="29">
        <v>2886</v>
      </c>
      <c r="J54" s="30">
        <v>19.193934557063049</v>
      </c>
      <c r="K54" s="29">
        <v>614</v>
      </c>
      <c r="L54" s="30">
        <v>26.800523788738541</v>
      </c>
      <c r="M54" s="29">
        <v>8818</v>
      </c>
      <c r="N54" s="31">
        <v>1.7218190065774552</v>
      </c>
      <c r="O54" s="29">
        <v>5042</v>
      </c>
      <c r="P54" s="30">
        <v>57.178498525742796</v>
      </c>
      <c r="Q54" s="29">
        <v>1451</v>
      </c>
      <c r="R54" s="30">
        <v>16.454978453163982</v>
      </c>
      <c r="S54" s="29">
        <v>345</v>
      </c>
      <c r="T54" s="30">
        <v>23.776705720192972</v>
      </c>
      <c r="U54" s="30">
        <v>7.1660000000000004</v>
      </c>
      <c r="V54" s="32">
        <v>2099.218531956461</v>
      </c>
      <c r="W54" s="29">
        <v>146</v>
      </c>
      <c r="X54" s="29">
        <v>131</v>
      </c>
      <c r="Y54" s="29">
        <v>1728</v>
      </c>
      <c r="Z54" s="29">
        <v>1750</v>
      </c>
      <c r="AA54" s="33">
        <v>-22</v>
      </c>
      <c r="AB54" s="29">
        <v>6079</v>
      </c>
      <c r="AC54" s="30">
        <v>58.18895376663157</v>
      </c>
      <c r="AD54" s="29">
        <v>490</v>
      </c>
      <c r="AE54" s="30">
        <v>4.6903417248970998</v>
      </c>
      <c r="AF54" s="29">
        <v>40</v>
      </c>
      <c r="AG54" s="30">
        <v>2.9197080291970803</v>
      </c>
      <c r="AH54" s="29">
        <v>77</v>
      </c>
      <c r="AI54" s="30">
        <v>4.7123623011015914</v>
      </c>
      <c r="AJ54" s="29">
        <v>896</v>
      </c>
      <c r="AK54" s="30">
        <v>5.9562587249883663</v>
      </c>
      <c r="AL54" s="29">
        <v>188</v>
      </c>
      <c r="AM54" s="30">
        <v>9.5577020843924743</v>
      </c>
      <c r="AN54" s="29">
        <v>600</v>
      </c>
      <c r="AO54" s="34">
        <v>8464</v>
      </c>
      <c r="AP54" s="34">
        <v>35324</v>
      </c>
      <c r="AQ54" s="29">
        <v>2382</v>
      </c>
      <c r="AR54" s="29">
        <v>8176</v>
      </c>
      <c r="AS54" s="29">
        <v>13</v>
      </c>
      <c r="AT54" s="29">
        <v>1716</v>
      </c>
      <c r="AU54" s="30">
        <v>20.988258317025441</v>
      </c>
      <c r="AV54" s="30">
        <v>73.293664383561648</v>
      </c>
      <c r="AW54" s="30">
        <v>39.835737552349933</v>
      </c>
      <c r="AX54" s="29">
        <v>363</v>
      </c>
      <c r="AY54" s="30">
        <v>4.4398238747553815</v>
      </c>
      <c r="AZ54" s="29">
        <v>267</v>
      </c>
      <c r="BA54" s="30">
        <v>73.553719008264466</v>
      </c>
      <c r="BB54" s="29">
        <v>576</v>
      </c>
      <c r="BC54" s="29">
        <v>3425</v>
      </c>
      <c r="BD54" s="29">
        <v>2727</v>
      </c>
      <c r="BE54" s="29">
        <v>8</v>
      </c>
      <c r="BF54" s="29">
        <v>1</v>
      </c>
      <c r="BG54" s="29">
        <v>634</v>
      </c>
      <c r="BH54" s="30">
        <v>50.15772870662461</v>
      </c>
      <c r="BI54" s="30">
        <v>47.791798107255524</v>
      </c>
      <c r="BJ54" s="29">
        <v>14</v>
      </c>
      <c r="BK54" s="29">
        <v>7</v>
      </c>
      <c r="BL54" s="29">
        <v>7</v>
      </c>
      <c r="BM54" s="29">
        <v>3</v>
      </c>
      <c r="BN54" s="29">
        <v>5335</v>
      </c>
      <c r="BO54" s="29">
        <v>354.65000332380509</v>
      </c>
      <c r="BP54" s="28"/>
      <c r="BQ54" s="28"/>
      <c r="BR54" s="28"/>
      <c r="BS54" s="28"/>
      <c r="BT54" s="28"/>
      <c r="BU54" s="29"/>
      <c r="BV54" s="29"/>
    </row>
    <row r="55" spans="1:74">
      <c r="A55" s="28" t="s">
        <v>53</v>
      </c>
      <c r="B55" s="29">
        <v>12204</v>
      </c>
      <c r="C55" s="29">
        <v>1841</v>
      </c>
      <c r="D55" s="30">
        <v>15.085217961324155</v>
      </c>
      <c r="E55" s="29">
        <v>2491</v>
      </c>
      <c r="F55" s="30">
        <v>20.411340544083906</v>
      </c>
      <c r="G55" s="29">
        <v>1128</v>
      </c>
      <c r="H55" s="30">
        <v>9.2428711897738438</v>
      </c>
      <c r="I55" s="29">
        <v>2311</v>
      </c>
      <c r="J55" s="30">
        <v>18.939518111784952</v>
      </c>
      <c r="K55" s="29">
        <v>491</v>
      </c>
      <c r="L55" s="30">
        <v>26.670287887017924</v>
      </c>
      <c r="M55" s="29">
        <v>7043</v>
      </c>
      <c r="N55" s="31">
        <v>1.7466988499219083</v>
      </c>
      <c r="O55" s="29">
        <v>3866</v>
      </c>
      <c r="P55" s="30">
        <v>54.891381513559558</v>
      </c>
      <c r="Q55" s="29">
        <v>1170</v>
      </c>
      <c r="R55" s="30">
        <v>16.612239102655117</v>
      </c>
      <c r="S55" s="29">
        <v>302</v>
      </c>
      <c r="T55" s="30">
        <v>25.811965811965813</v>
      </c>
      <c r="U55" s="30">
        <v>6.5819999999999999</v>
      </c>
      <c r="V55" s="32">
        <v>1854.1476754785781</v>
      </c>
      <c r="W55" s="29">
        <v>119</v>
      </c>
      <c r="X55" s="29">
        <v>131</v>
      </c>
      <c r="Y55" s="29">
        <v>1509</v>
      </c>
      <c r="Z55" s="29">
        <v>1375</v>
      </c>
      <c r="AA55" s="33">
        <v>134</v>
      </c>
      <c r="AB55" s="29">
        <v>4911</v>
      </c>
      <c r="AC55" s="30">
        <v>59.919472913616403</v>
      </c>
      <c r="AD55" s="29">
        <v>396</v>
      </c>
      <c r="AE55" s="30">
        <v>4.8316251830161061</v>
      </c>
      <c r="AF55" s="29">
        <v>33</v>
      </c>
      <c r="AG55" s="30">
        <v>2.6211278792692614</v>
      </c>
      <c r="AH55" s="29">
        <v>63</v>
      </c>
      <c r="AI55" s="30">
        <v>4.7261815453863463</v>
      </c>
      <c r="AJ55" s="29">
        <v>723</v>
      </c>
      <c r="AK55" s="30">
        <v>5.924287118977384</v>
      </c>
      <c r="AL55" s="29">
        <v>155</v>
      </c>
      <c r="AM55" s="30">
        <v>10.217534607778511</v>
      </c>
      <c r="AN55" s="29">
        <v>468</v>
      </c>
      <c r="AO55" s="34">
        <v>6507</v>
      </c>
      <c r="AP55" s="34">
        <v>35699</v>
      </c>
      <c r="AQ55" s="29">
        <v>2039</v>
      </c>
      <c r="AR55" s="29">
        <v>6656</v>
      </c>
      <c r="AS55" s="29">
        <v>2</v>
      </c>
      <c r="AT55" s="29">
        <v>1495</v>
      </c>
      <c r="AU55" s="30">
        <v>22.4609375</v>
      </c>
      <c r="AV55" s="30">
        <v>76.220402644230774</v>
      </c>
      <c r="AW55" s="30">
        <v>41.570222877745003</v>
      </c>
      <c r="AX55" s="29">
        <v>182</v>
      </c>
      <c r="AY55" s="30">
        <v>2.734375</v>
      </c>
      <c r="AZ55" s="29">
        <v>41</v>
      </c>
      <c r="BA55" s="30">
        <v>22.527472527472526</v>
      </c>
      <c r="BB55" s="29">
        <v>511</v>
      </c>
      <c r="BC55" s="29">
        <v>3677</v>
      </c>
      <c r="BD55" s="29">
        <v>2363</v>
      </c>
      <c r="BE55" s="29">
        <v>8</v>
      </c>
      <c r="BF55" s="29">
        <v>2</v>
      </c>
      <c r="BG55" s="29">
        <v>596</v>
      </c>
      <c r="BH55" s="30">
        <v>38.590604026845639</v>
      </c>
      <c r="BI55" s="30">
        <v>60.067114093959731</v>
      </c>
      <c r="BJ55" s="29">
        <v>23</v>
      </c>
      <c r="BK55" s="29">
        <v>5</v>
      </c>
      <c r="BL55" s="29">
        <v>17</v>
      </c>
      <c r="BM55" s="29">
        <v>4</v>
      </c>
      <c r="BN55" s="29">
        <v>4688</v>
      </c>
      <c r="BO55" s="29">
        <v>384.13634873811861</v>
      </c>
      <c r="BP55" s="28"/>
      <c r="BQ55" s="28"/>
      <c r="BR55" s="28"/>
      <c r="BS55" s="28"/>
      <c r="BT55" s="28"/>
      <c r="BU55" s="29"/>
      <c r="BV55" s="29"/>
    </row>
    <row r="56" spans="1:74">
      <c r="A56" s="28" t="s">
        <v>52</v>
      </c>
      <c r="B56" s="29">
        <v>42714</v>
      </c>
      <c r="C56" s="29">
        <v>7273</v>
      </c>
      <c r="D56" s="30">
        <v>17.027204195345789</v>
      </c>
      <c r="E56" s="29">
        <v>8844</v>
      </c>
      <c r="F56" s="30">
        <v>20.705155218429557</v>
      </c>
      <c r="G56" s="29">
        <v>4884</v>
      </c>
      <c r="H56" s="30">
        <v>11.434190195252143</v>
      </c>
      <c r="I56" s="29">
        <v>11264</v>
      </c>
      <c r="J56" s="30">
        <v>26.399175025780444</v>
      </c>
      <c r="K56" s="29">
        <v>2945</v>
      </c>
      <c r="L56" s="30">
        <v>40.508940852819805</v>
      </c>
      <c r="M56" s="29">
        <v>22148</v>
      </c>
      <c r="N56" s="31">
        <v>1.8933086508939858</v>
      </c>
      <c r="O56" s="29">
        <v>10700</v>
      </c>
      <c r="P56" s="30">
        <v>48.311359942206977</v>
      </c>
      <c r="Q56" s="29">
        <v>4403</v>
      </c>
      <c r="R56" s="30">
        <v>19.879898862199749</v>
      </c>
      <c r="S56" s="29">
        <v>1226</v>
      </c>
      <c r="T56" s="30">
        <v>27.844651374063137</v>
      </c>
      <c r="U56" s="30">
        <v>13.753</v>
      </c>
      <c r="V56" s="32">
        <v>3105.7950992510723</v>
      </c>
      <c r="W56" s="29">
        <v>424</v>
      </c>
      <c r="X56" s="29">
        <v>462</v>
      </c>
      <c r="Y56" s="29">
        <v>4741</v>
      </c>
      <c r="Z56" s="29">
        <v>3934</v>
      </c>
      <c r="AA56" s="33">
        <v>807</v>
      </c>
      <c r="AB56" s="29">
        <v>15630</v>
      </c>
      <c r="AC56" s="30">
        <v>55.903286955899716</v>
      </c>
      <c r="AD56" s="29">
        <v>1488</v>
      </c>
      <c r="AE56" s="30">
        <v>5.3220787581816236</v>
      </c>
      <c r="AF56" s="29">
        <v>170</v>
      </c>
      <c r="AG56" s="30">
        <v>3.4708044099632507</v>
      </c>
      <c r="AH56" s="29">
        <v>243</v>
      </c>
      <c r="AI56" s="30">
        <v>4.913061059441973</v>
      </c>
      <c r="AJ56" s="29">
        <v>3939</v>
      </c>
      <c r="AK56" s="30">
        <v>9.2218008147211687</v>
      </c>
      <c r="AL56" s="29">
        <v>1165</v>
      </c>
      <c r="AM56" s="30">
        <v>19.709017086787345</v>
      </c>
      <c r="AN56" s="29">
        <v>2084</v>
      </c>
      <c r="AO56" s="34">
        <v>20413</v>
      </c>
      <c r="AP56" s="34">
        <v>28562</v>
      </c>
      <c r="AQ56" s="29">
        <v>9069</v>
      </c>
      <c r="AR56" s="29">
        <v>20334</v>
      </c>
      <c r="AS56" s="29">
        <v>121</v>
      </c>
      <c r="AT56" s="29">
        <v>8246</v>
      </c>
      <c r="AU56" s="30">
        <v>40.552768761679943</v>
      </c>
      <c r="AV56" s="30">
        <v>75.492475656535845</v>
      </c>
      <c r="AW56" s="30">
        <v>35.938193566512147</v>
      </c>
      <c r="AX56" s="29">
        <v>2451</v>
      </c>
      <c r="AY56" s="30">
        <v>12.053703157273532</v>
      </c>
      <c r="AZ56" s="29">
        <v>1543</v>
      </c>
      <c r="BA56" s="30">
        <v>62.953896368829042</v>
      </c>
      <c r="BB56" s="29">
        <v>302</v>
      </c>
      <c r="BC56" s="29">
        <v>2362</v>
      </c>
      <c r="BD56" s="29">
        <v>2357</v>
      </c>
      <c r="BE56" s="29">
        <v>24</v>
      </c>
      <c r="BF56" s="29">
        <v>6</v>
      </c>
      <c r="BG56" s="29">
        <v>2395</v>
      </c>
      <c r="BH56" s="30">
        <v>55.824634655532364</v>
      </c>
      <c r="BI56" s="30">
        <v>40.45929018789144</v>
      </c>
      <c r="BJ56" s="29">
        <v>88</v>
      </c>
      <c r="BK56" s="29">
        <v>22</v>
      </c>
      <c r="BL56" s="29">
        <v>23</v>
      </c>
      <c r="BM56" s="29">
        <v>9</v>
      </c>
      <c r="BN56" s="29">
        <v>15998</v>
      </c>
      <c r="BO56" s="29">
        <v>374.53762232523297</v>
      </c>
      <c r="BP56" s="28"/>
      <c r="BQ56" s="28"/>
      <c r="BR56" s="28"/>
      <c r="BS56" s="28"/>
      <c r="BT56" s="28"/>
      <c r="BU56" s="29"/>
      <c r="BV56" s="29"/>
    </row>
    <row r="57" spans="1:74">
      <c r="A57" s="28" t="s">
        <v>17</v>
      </c>
      <c r="B57" s="29">
        <v>20981</v>
      </c>
      <c r="C57" s="29">
        <v>2228</v>
      </c>
      <c r="D57" s="30">
        <v>10.619131595252847</v>
      </c>
      <c r="E57" s="29">
        <v>3448</v>
      </c>
      <c r="F57" s="30">
        <v>16.433916400552881</v>
      </c>
      <c r="G57" s="29">
        <v>2740</v>
      </c>
      <c r="H57" s="30">
        <v>13.059434726657452</v>
      </c>
      <c r="I57" s="29">
        <v>5883</v>
      </c>
      <c r="J57" s="30">
        <v>28.054363376251789</v>
      </c>
      <c r="K57" s="29">
        <v>1201</v>
      </c>
      <c r="L57" s="30">
        <v>53.929052537045351</v>
      </c>
      <c r="M57" s="29">
        <v>14172</v>
      </c>
      <c r="N57" s="31">
        <v>1.5038808918995201</v>
      </c>
      <c r="O57" s="29">
        <v>9515</v>
      </c>
      <c r="P57" s="30">
        <v>67.139429861699128</v>
      </c>
      <c r="Q57" s="29">
        <v>1500</v>
      </c>
      <c r="R57" s="30">
        <v>10.584250635055039</v>
      </c>
      <c r="S57" s="29">
        <v>407</v>
      </c>
      <c r="T57" s="30">
        <v>27.133333333333333</v>
      </c>
      <c r="U57" s="30">
        <v>1.726</v>
      </c>
      <c r="V57" s="32">
        <v>12155.8516801854</v>
      </c>
      <c r="W57" s="29">
        <v>228</v>
      </c>
      <c r="X57" s="29">
        <v>191</v>
      </c>
      <c r="Y57" s="29">
        <v>2883</v>
      </c>
      <c r="Z57" s="29">
        <v>2774</v>
      </c>
      <c r="AA57" s="33">
        <v>109</v>
      </c>
      <c r="AB57" s="29">
        <v>9692</v>
      </c>
      <c r="AC57" s="30">
        <v>62.15609568396075</v>
      </c>
      <c r="AD57" s="29">
        <v>799</v>
      </c>
      <c r="AE57" s="30">
        <v>5.1240941448085673</v>
      </c>
      <c r="AF57" s="29">
        <v>41</v>
      </c>
      <c r="AG57" s="30">
        <v>2.0367610531544957</v>
      </c>
      <c r="AH57" s="29">
        <v>125</v>
      </c>
      <c r="AI57" s="30">
        <v>6.1942517343904857</v>
      </c>
      <c r="AJ57" s="29">
        <v>1565</v>
      </c>
      <c r="AK57" s="30">
        <v>7.4591296887660263</v>
      </c>
      <c r="AL57" s="29">
        <v>383</v>
      </c>
      <c r="AM57" s="30">
        <v>19.742268041237114</v>
      </c>
      <c r="AN57" s="29">
        <v>984</v>
      </c>
      <c r="AO57" s="34">
        <v>12083</v>
      </c>
      <c r="AP57" s="34">
        <v>28782</v>
      </c>
      <c r="AQ57" s="29">
        <v>1530</v>
      </c>
      <c r="AR57" s="29">
        <v>12937</v>
      </c>
      <c r="AS57" s="29">
        <v>22</v>
      </c>
      <c r="AT57" s="29">
        <v>189</v>
      </c>
      <c r="AU57" s="30">
        <v>1.4609260261266135</v>
      </c>
      <c r="AV57" s="30">
        <v>62.233748164180255</v>
      </c>
      <c r="AW57" s="30">
        <v>38.373671416996331</v>
      </c>
      <c r="AX57" s="29">
        <v>427</v>
      </c>
      <c r="AY57" s="30">
        <v>3.3006106516193863</v>
      </c>
      <c r="AZ57" s="29">
        <v>60</v>
      </c>
      <c r="BA57" s="30">
        <v>14.051522248243561</v>
      </c>
      <c r="BB57" s="29">
        <v>801</v>
      </c>
      <c r="BC57" s="35"/>
      <c r="BD57" s="29">
        <v>2961</v>
      </c>
      <c r="BE57" s="29">
        <v>12</v>
      </c>
      <c r="BF57" s="29">
        <v>3</v>
      </c>
      <c r="BG57" s="29">
        <v>572</v>
      </c>
      <c r="BH57" s="30">
        <v>51.748251748251754</v>
      </c>
      <c r="BI57" s="30">
        <v>43.88111888111888</v>
      </c>
      <c r="BJ57" s="29">
        <v>37</v>
      </c>
      <c r="BK57" s="29">
        <v>14</v>
      </c>
      <c r="BL57" s="29">
        <v>27</v>
      </c>
      <c r="BM57" s="29">
        <v>3</v>
      </c>
      <c r="BN57" s="29">
        <v>6245</v>
      </c>
      <c r="BO57" s="29">
        <v>297.65025499261236</v>
      </c>
      <c r="BP57" s="28"/>
      <c r="BQ57" s="28"/>
      <c r="BR57" s="28"/>
      <c r="BS57" s="28"/>
      <c r="BT57" s="28"/>
      <c r="BU57" s="29"/>
      <c r="BV57" s="29"/>
    </row>
    <row r="58" spans="1:74">
      <c r="A58" s="28" t="s">
        <v>1</v>
      </c>
      <c r="B58" s="29">
        <v>33591</v>
      </c>
      <c r="C58" s="29">
        <v>3981</v>
      </c>
      <c r="D58" s="30">
        <v>11.851388764847727</v>
      </c>
      <c r="E58" s="29">
        <v>6652</v>
      </c>
      <c r="F58" s="30">
        <v>19.802923402101751</v>
      </c>
      <c r="G58" s="29">
        <v>4653</v>
      </c>
      <c r="H58" s="30">
        <v>13.851924622666784</v>
      </c>
      <c r="I58" s="29">
        <v>10219</v>
      </c>
      <c r="J58" s="30">
        <v>30.424556389186616</v>
      </c>
      <c r="K58" s="29">
        <v>2157</v>
      </c>
      <c r="L58" s="30">
        <v>54.168759417378205</v>
      </c>
      <c r="M58" s="29">
        <v>20994</v>
      </c>
      <c r="N58" s="31">
        <v>1.6116509478898733</v>
      </c>
      <c r="O58" s="29">
        <v>12897</v>
      </c>
      <c r="P58" s="30">
        <v>61.431837667905114</v>
      </c>
      <c r="Q58" s="29">
        <v>2622</v>
      </c>
      <c r="R58" s="30">
        <v>12.48928265218634</v>
      </c>
      <c r="S58" s="29">
        <v>707</v>
      </c>
      <c r="T58" s="30">
        <v>26.964149504195273</v>
      </c>
      <c r="U58" s="30">
        <v>5.9939999999999998</v>
      </c>
      <c r="V58" s="32">
        <v>5604.1041041041044</v>
      </c>
      <c r="W58" s="29">
        <v>356</v>
      </c>
      <c r="X58" s="29">
        <v>316</v>
      </c>
      <c r="Y58" s="29">
        <v>4403</v>
      </c>
      <c r="Z58" s="29">
        <v>4185</v>
      </c>
      <c r="AA58" s="33">
        <v>218</v>
      </c>
      <c r="AB58" s="29">
        <v>14399</v>
      </c>
      <c r="AC58" s="30">
        <v>61.023054755043226</v>
      </c>
      <c r="AD58" s="29">
        <v>1346</v>
      </c>
      <c r="AE58" s="30">
        <v>5.7043566706221389</v>
      </c>
      <c r="AF58" s="29">
        <v>84</v>
      </c>
      <c r="AG58" s="30">
        <v>2.2913256955810151</v>
      </c>
      <c r="AH58" s="29">
        <v>216</v>
      </c>
      <c r="AI58" s="30">
        <v>6.21046578493387</v>
      </c>
      <c r="AJ58" s="29">
        <v>3047</v>
      </c>
      <c r="AK58" s="30">
        <v>9.0708820815099269</v>
      </c>
      <c r="AL58" s="29">
        <v>744</v>
      </c>
      <c r="AM58" s="30">
        <v>22.255459168411605</v>
      </c>
      <c r="AN58" s="29">
        <v>1830</v>
      </c>
      <c r="AO58" s="34">
        <v>17569</v>
      </c>
      <c r="AP58" s="34">
        <v>26844</v>
      </c>
      <c r="AQ58" s="29">
        <v>3871</v>
      </c>
      <c r="AR58" s="29">
        <v>19552</v>
      </c>
      <c r="AS58" s="29">
        <v>11</v>
      </c>
      <c r="AT58" s="29">
        <v>2246</v>
      </c>
      <c r="AU58" s="30">
        <v>11.487315875613747</v>
      </c>
      <c r="AV58" s="30">
        <v>64.73532119476269</v>
      </c>
      <c r="AW58" s="30">
        <v>37.679884492870116</v>
      </c>
      <c r="AX58" s="29">
        <v>922</v>
      </c>
      <c r="AY58" s="30">
        <v>4.7156301145662844</v>
      </c>
      <c r="AZ58" s="29">
        <v>195</v>
      </c>
      <c r="BA58" s="30">
        <v>21.149674620390453</v>
      </c>
      <c r="BB58" s="29">
        <v>395</v>
      </c>
      <c r="BC58" s="29">
        <v>2742</v>
      </c>
      <c r="BD58" s="29">
        <v>2645</v>
      </c>
      <c r="BE58" s="29">
        <v>13</v>
      </c>
      <c r="BF58" s="29">
        <v>5</v>
      </c>
      <c r="BG58" s="29">
        <v>1140</v>
      </c>
      <c r="BH58" s="30">
        <v>55.263157894736842</v>
      </c>
      <c r="BI58" s="30">
        <v>41.315789473684212</v>
      </c>
      <c r="BJ58" s="29">
        <v>64</v>
      </c>
      <c r="BK58" s="29">
        <v>25</v>
      </c>
      <c r="BL58" s="29">
        <v>39</v>
      </c>
      <c r="BM58" s="29">
        <v>8</v>
      </c>
      <c r="BN58" s="29">
        <v>11313</v>
      </c>
      <c r="BO58" s="29">
        <v>336.78663927837817</v>
      </c>
      <c r="BP58" s="28"/>
      <c r="BQ58" s="28"/>
      <c r="BR58" s="28"/>
      <c r="BS58" s="28"/>
      <c r="BT58" s="28"/>
      <c r="BU58" s="29"/>
      <c r="BV58" s="29"/>
    </row>
    <row r="59" spans="1:74">
      <c r="A59" s="28" t="s">
        <v>7</v>
      </c>
      <c r="B59" s="29">
        <v>12358</v>
      </c>
      <c r="C59" s="29">
        <v>1753</v>
      </c>
      <c r="D59" s="30">
        <v>14.185143227059395</v>
      </c>
      <c r="E59" s="29">
        <v>2818</v>
      </c>
      <c r="F59" s="30">
        <v>22.803042563521604</v>
      </c>
      <c r="G59" s="29">
        <v>1068</v>
      </c>
      <c r="H59" s="30">
        <v>8.6421751092409771</v>
      </c>
      <c r="I59" s="29">
        <v>2803</v>
      </c>
      <c r="J59" s="30">
        <v>22.679828465086171</v>
      </c>
      <c r="K59" s="29">
        <v>626</v>
      </c>
      <c r="L59" s="30">
        <v>35.669515669515668</v>
      </c>
      <c r="M59" s="29">
        <v>6967</v>
      </c>
      <c r="N59" s="31">
        <v>1.7811109516291086</v>
      </c>
      <c r="O59" s="29">
        <v>3687</v>
      </c>
      <c r="P59" s="30">
        <v>52.920912874982058</v>
      </c>
      <c r="Q59" s="29">
        <v>1149</v>
      </c>
      <c r="R59" s="30">
        <v>16.49203387397732</v>
      </c>
      <c r="S59" s="29">
        <v>221</v>
      </c>
      <c r="T59" s="30">
        <v>19.234116623150566</v>
      </c>
      <c r="U59" s="30">
        <v>3.2530000000000001</v>
      </c>
      <c r="V59" s="32">
        <v>3798.9548109437442</v>
      </c>
      <c r="W59" s="29">
        <v>125</v>
      </c>
      <c r="X59" s="29">
        <v>163</v>
      </c>
      <c r="Y59" s="29">
        <v>1716</v>
      </c>
      <c r="Z59" s="29">
        <v>1341</v>
      </c>
      <c r="AA59" s="33">
        <v>375</v>
      </c>
      <c r="AB59" s="29">
        <v>4587</v>
      </c>
      <c r="AC59" s="30">
        <v>57.00969425801641</v>
      </c>
      <c r="AD59" s="29">
        <v>325</v>
      </c>
      <c r="AE59" s="30">
        <v>4.0392741735023616</v>
      </c>
      <c r="AF59" s="29">
        <v>17</v>
      </c>
      <c r="AG59" s="30">
        <v>1.5902712815715623</v>
      </c>
      <c r="AH59" s="29">
        <v>64</v>
      </c>
      <c r="AI59" s="30">
        <v>4.7093451066960998</v>
      </c>
      <c r="AJ59" s="29">
        <v>547</v>
      </c>
      <c r="AK59" s="30">
        <v>4.4262825699951449</v>
      </c>
      <c r="AL59" s="29">
        <v>112</v>
      </c>
      <c r="AM59" s="30">
        <v>7.4966532797858099</v>
      </c>
      <c r="AN59" s="29">
        <v>349</v>
      </c>
      <c r="AO59" s="34">
        <v>6676</v>
      </c>
      <c r="AP59" s="34">
        <v>51563</v>
      </c>
      <c r="AQ59" s="29">
        <v>2127</v>
      </c>
      <c r="AR59" s="29">
        <v>6500</v>
      </c>
      <c r="AS59" s="29">
        <v>9</v>
      </c>
      <c r="AT59" s="29">
        <v>1577</v>
      </c>
      <c r="AU59" s="30">
        <v>24.261538461538461</v>
      </c>
      <c r="AV59" s="30">
        <v>89.90384615384616</v>
      </c>
      <c r="AW59" s="30">
        <v>47.287182391972813</v>
      </c>
      <c r="AX59" s="29">
        <v>25</v>
      </c>
      <c r="AY59" s="30">
        <v>0.38461538461538464</v>
      </c>
      <c r="AZ59" s="29">
        <v>24</v>
      </c>
      <c r="BA59" s="30">
        <v>96</v>
      </c>
      <c r="BB59" s="29">
        <v>497</v>
      </c>
      <c r="BC59" s="29">
        <v>3516</v>
      </c>
      <c r="BD59" s="29">
        <v>3026</v>
      </c>
      <c r="BE59" s="29">
        <v>9</v>
      </c>
      <c r="BF59" s="29">
        <v>1</v>
      </c>
      <c r="BG59" s="29">
        <v>498</v>
      </c>
      <c r="BH59" s="30">
        <v>29.919678714859437</v>
      </c>
      <c r="BI59" s="30">
        <v>68.674698795180717</v>
      </c>
      <c r="BJ59" s="29">
        <v>77</v>
      </c>
      <c r="BK59" s="29">
        <v>15</v>
      </c>
      <c r="BL59" s="29">
        <v>15</v>
      </c>
      <c r="BM59" s="29">
        <v>5</v>
      </c>
      <c r="BN59" s="29">
        <v>5210</v>
      </c>
      <c r="BO59" s="29">
        <v>421.58925392458326</v>
      </c>
      <c r="BP59" s="28"/>
      <c r="BQ59" s="28"/>
      <c r="BR59" s="28"/>
      <c r="BS59" s="28"/>
      <c r="BT59" s="28"/>
      <c r="BU59" s="29"/>
      <c r="BV59" s="29"/>
    </row>
    <row r="60" spans="1:74">
      <c r="A60" s="28" t="s">
        <v>6</v>
      </c>
      <c r="B60" s="29">
        <v>24751</v>
      </c>
      <c r="C60" s="29">
        <v>4638</v>
      </c>
      <c r="D60" s="30">
        <v>18.738636822754636</v>
      </c>
      <c r="E60" s="29">
        <v>4574</v>
      </c>
      <c r="F60" s="30">
        <v>18.480061411660134</v>
      </c>
      <c r="G60" s="29">
        <v>4760</v>
      </c>
      <c r="H60" s="30">
        <v>19.231546200153531</v>
      </c>
      <c r="I60" s="29">
        <v>12706</v>
      </c>
      <c r="J60" s="30">
        <v>51.368506165352741</v>
      </c>
      <c r="K60" s="29">
        <v>3295</v>
      </c>
      <c r="L60" s="30">
        <v>71.028238844578567</v>
      </c>
      <c r="M60" s="29">
        <v>12411</v>
      </c>
      <c r="N60" s="31">
        <v>1.9919426315365403</v>
      </c>
      <c r="O60" s="29">
        <v>5868</v>
      </c>
      <c r="P60" s="30">
        <v>47.280638143582308</v>
      </c>
      <c r="Q60" s="29">
        <v>2694</v>
      </c>
      <c r="R60" s="30">
        <v>21.706550640560792</v>
      </c>
      <c r="S60" s="29">
        <v>832</v>
      </c>
      <c r="T60" s="30">
        <v>30.883444691907943</v>
      </c>
      <c r="U60" s="30">
        <v>5.0250000000000004</v>
      </c>
      <c r="V60" s="32">
        <v>4925.5721393034819</v>
      </c>
      <c r="W60" s="29">
        <v>277</v>
      </c>
      <c r="X60" s="29">
        <v>277</v>
      </c>
      <c r="Y60" s="29">
        <v>2413</v>
      </c>
      <c r="Z60" s="29">
        <v>2337</v>
      </c>
      <c r="AA60" s="33">
        <v>76</v>
      </c>
      <c r="AB60" s="29">
        <v>7753</v>
      </c>
      <c r="AC60" s="30">
        <v>47.514861800576092</v>
      </c>
      <c r="AD60" s="29">
        <v>1586</v>
      </c>
      <c r="AE60" s="30">
        <v>9.7199240056382923</v>
      </c>
      <c r="AF60" s="29">
        <v>111</v>
      </c>
      <c r="AG60" s="30">
        <v>3.3748859835816356</v>
      </c>
      <c r="AH60" s="29">
        <v>285</v>
      </c>
      <c r="AI60" s="30">
        <v>9.1170825335892509</v>
      </c>
      <c r="AJ60" s="29">
        <v>5126</v>
      </c>
      <c r="AK60" s="30">
        <v>20.71027433235021</v>
      </c>
      <c r="AL60" s="29">
        <v>1619</v>
      </c>
      <c r="AM60" s="30">
        <v>41.943005181347147</v>
      </c>
      <c r="AN60" s="29">
        <v>2449</v>
      </c>
      <c r="AO60" s="34">
        <v>10128</v>
      </c>
      <c r="AP60" s="34">
        <v>22025</v>
      </c>
      <c r="AQ60" s="29">
        <v>2620</v>
      </c>
      <c r="AR60" s="29">
        <v>10756</v>
      </c>
      <c r="AS60" s="29">
        <v>5</v>
      </c>
      <c r="AT60" s="29">
        <v>2065</v>
      </c>
      <c r="AU60" s="30">
        <v>19.198586835254741</v>
      </c>
      <c r="AV60" s="30">
        <v>72.714020081814795</v>
      </c>
      <c r="AW60" s="30">
        <v>31.599208112803524</v>
      </c>
      <c r="AX60" s="29">
        <v>1936</v>
      </c>
      <c r="AY60" s="30">
        <v>17.999256229081443</v>
      </c>
      <c r="AZ60" s="29">
        <v>838</v>
      </c>
      <c r="BA60" s="30">
        <v>43.285123966942152</v>
      </c>
      <c r="BB60" s="29">
        <v>348</v>
      </c>
      <c r="BC60" s="29">
        <v>2439</v>
      </c>
      <c r="BD60" s="29">
        <v>2065</v>
      </c>
      <c r="BE60" s="29">
        <v>14</v>
      </c>
      <c r="BF60" s="29">
        <v>4</v>
      </c>
      <c r="BG60" s="29">
        <v>1586</v>
      </c>
      <c r="BH60" s="30">
        <v>65.132408575031533</v>
      </c>
      <c r="BI60" s="30">
        <v>30.76923076923077</v>
      </c>
      <c r="BJ60" s="29">
        <v>31</v>
      </c>
      <c r="BK60" s="29">
        <v>13</v>
      </c>
      <c r="BL60" s="29">
        <v>17</v>
      </c>
      <c r="BM60" s="29">
        <v>5</v>
      </c>
      <c r="BN60" s="29">
        <v>7409</v>
      </c>
      <c r="BO60" s="29">
        <v>299.3414407498687</v>
      </c>
      <c r="BP60" s="28"/>
      <c r="BQ60" s="28"/>
      <c r="BR60" s="28"/>
      <c r="BS60" s="28"/>
      <c r="BT60" s="28"/>
      <c r="BU60" s="29"/>
      <c r="BV60" s="29"/>
    </row>
    <row r="61" spans="1:74">
      <c r="A61" s="28" t="s">
        <v>16</v>
      </c>
      <c r="B61" s="29">
        <v>13691</v>
      </c>
      <c r="C61" s="29">
        <v>2208</v>
      </c>
      <c r="D61" s="30">
        <v>16.127382952304433</v>
      </c>
      <c r="E61" s="29">
        <v>2657</v>
      </c>
      <c r="F61" s="30">
        <v>19.406909648674311</v>
      </c>
      <c r="G61" s="29">
        <v>1790</v>
      </c>
      <c r="H61" s="30">
        <v>13.074282375283033</v>
      </c>
      <c r="I61" s="29">
        <v>4540</v>
      </c>
      <c r="J61" s="30">
        <v>33.184708720122799</v>
      </c>
      <c r="K61" s="29">
        <v>1172</v>
      </c>
      <c r="L61" s="30">
        <v>53.103760761214318</v>
      </c>
      <c r="M61" s="29">
        <v>7624</v>
      </c>
      <c r="N61" s="31">
        <v>1.8174186778593915</v>
      </c>
      <c r="O61" s="29">
        <v>4010</v>
      </c>
      <c r="P61" s="30">
        <v>52.597061909758658</v>
      </c>
      <c r="Q61" s="29">
        <v>1366</v>
      </c>
      <c r="R61" s="30">
        <v>17.917103882476393</v>
      </c>
      <c r="S61" s="29">
        <v>332</v>
      </c>
      <c r="T61" s="30">
        <v>24.304538799414349</v>
      </c>
      <c r="U61" s="30">
        <v>3.9409999999999998</v>
      </c>
      <c r="V61" s="32">
        <v>3473.9913727480334</v>
      </c>
      <c r="W61" s="29">
        <v>153</v>
      </c>
      <c r="X61" s="29">
        <v>132</v>
      </c>
      <c r="Y61" s="29">
        <v>1585</v>
      </c>
      <c r="Z61" s="29">
        <v>1430</v>
      </c>
      <c r="AA61" s="33">
        <v>155</v>
      </c>
      <c r="AB61" s="29">
        <v>5337</v>
      </c>
      <c r="AC61" s="30">
        <v>58.366141732283467</v>
      </c>
      <c r="AD61" s="29">
        <v>547</v>
      </c>
      <c r="AE61" s="30">
        <v>5.9820647419072621</v>
      </c>
      <c r="AF61" s="29">
        <v>47</v>
      </c>
      <c r="AG61" s="30">
        <v>3.3861671469740631</v>
      </c>
      <c r="AH61" s="29">
        <v>100</v>
      </c>
      <c r="AI61" s="30">
        <v>6.6800267201068797</v>
      </c>
      <c r="AJ61" s="29">
        <v>1422</v>
      </c>
      <c r="AK61" s="30">
        <v>10.386385216565627</v>
      </c>
      <c r="AL61" s="29">
        <v>425</v>
      </c>
      <c r="AM61" s="30">
        <v>22.486772486772487</v>
      </c>
      <c r="AN61" s="29">
        <v>788</v>
      </c>
      <c r="AO61" s="34">
        <v>6840</v>
      </c>
      <c r="AP61" s="34">
        <v>30509</v>
      </c>
      <c r="AQ61" s="29">
        <v>2286</v>
      </c>
      <c r="AR61" s="29">
        <v>7197</v>
      </c>
      <c r="AS61" s="29">
        <v>253</v>
      </c>
      <c r="AT61" s="29">
        <v>1771</v>
      </c>
      <c r="AU61" s="30">
        <v>24.607475336945949</v>
      </c>
      <c r="AV61" s="30">
        <v>76.15464776990413</v>
      </c>
      <c r="AW61" s="30">
        <v>40.032503104229058</v>
      </c>
      <c r="AX61" s="29">
        <v>533</v>
      </c>
      <c r="AY61" s="30">
        <v>7.405863554258719</v>
      </c>
      <c r="AZ61" s="29">
        <v>346</v>
      </c>
      <c r="BA61" s="30">
        <v>64.915572232645403</v>
      </c>
      <c r="BB61" s="29">
        <v>360</v>
      </c>
      <c r="BC61" s="29">
        <v>2674</v>
      </c>
      <c r="BD61" s="29">
        <v>2293</v>
      </c>
      <c r="BE61" s="29">
        <v>4</v>
      </c>
      <c r="BF61" s="29">
        <v>1</v>
      </c>
      <c r="BG61" s="29">
        <v>698</v>
      </c>
      <c r="BH61" s="30">
        <v>57.736389684813751</v>
      </c>
      <c r="BI61" s="30">
        <v>38.538681948424063</v>
      </c>
      <c r="BJ61" s="29">
        <v>20</v>
      </c>
      <c r="BK61" s="29">
        <v>6</v>
      </c>
      <c r="BL61" s="29">
        <v>11</v>
      </c>
      <c r="BM61" s="29">
        <v>3</v>
      </c>
      <c r="BN61" s="29">
        <v>5255</v>
      </c>
      <c r="BO61" s="29">
        <v>383.82879263749908</v>
      </c>
      <c r="BP61" s="28"/>
      <c r="BQ61" s="28"/>
      <c r="BR61" s="28"/>
      <c r="BS61" s="28"/>
      <c r="BT61" s="28"/>
      <c r="BU61" s="29"/>
      <c r="BV61" s="29"/>
    </row>
    <row r="62" spans="1:74">
      <c r="A62" s="28" t="s">
        <v>4</v>
      </c>
      <c r="B62" s="29">
        <v>34664</v>
      </c>
      <c r="C62" s="29">
        <v>6068</v>
      </c>
      <c r="D62" s="30">
        <v>17.505192707131318</v>
      </c>
      <c r="E62" s="29">
        <v>6930</v>
      </c>
      <c r="F62" s="30">
        <v>19.991922455573505</v>
      </c>
      <c r="G62" s="29">
        <v>4058</v>
      </c>
      <c r="H62" s="30">
        <v>11.706669743826449</v>
      </c>
      <c r="I62" s="29">
        <v>10057</v>
      </c>
      <c r="J62" s="30">
        <v>29.026206418840914</v>
      </c>
      <c r="K62" s="29">
        <v>2743</v>
      </c>
      <c r="L62" s="30">
        <v>45.219254863171777</v>
      </c>
      <c r="M62" s="29">
        <v>17465</v>
      </c>
      <c r="N62" s="31">
        <v>1.9371886630403665</v>
      </c>
      <c r="O62" s="29">
        <v>8073</v>
      </c>
      <c r="P62" s="30">
        <v>46.22387632407672</v>
      </c>
      <c r="Q62" s="29">
        <v>3759</v>
      </c>
      <c r="R62" s="30">
        <v>21.523046092184369</v>
      </c>
      <c r="S62" s="29">
        <v>1007</v>
      </c>
      <c r="T62" s="30">
        <v>26.789039638201647</v>
      </c>
      <c r="U62" s="30">
        <v>8.2560000000000002</v>
      </c>
      <c r="V62" s="32">
        <v>4198.6434108527128</v>
      </c>
      <c r="W62" s="29">
        <v>355</v>
      </c>
      <c r="X62" s="29">
        <v>367</v>
      </c>
      <c r="Y62" s="29">
        <v>3316</v>
      </c>
      <c r="Z62" s="29">
        <v>2565</v>
      </c>
      <c r="AA62" s="33">
        <v>751</v>
      </c>
      <c r="AB62" s="29">
        <v>13107</v>
      </c>
      <c r="AC62" s="30">
        <v>57.798650615160732</v>
      </c>
      <c r="AD62" s="29">
        <v>1173</v>
      </c>
      <c r="AE62" s="30">
        <v>5.1726418838470698</v>
      </c>
      <c r="AF62" s="29">
        <v>99</v>
      </c>
      <c r="AG62" s="30">
        <v>2.8165007112375533</v>
      </c>
      <c r="AH62" s="29">
        <v>191</v>
      </c>
      <c r="AI62" s="30">
        <v>4.6415552855407052</v>
      </c>
      <c r="AJ62" s="29">
        <v>3474</v>
      </c>
      <c r="AK62" s="30">
        <v>10.021924763443343</v>
      </c>
      <c r="AL62" s="29">
        <v>1050</v>
      </c>
      <c r="AM62" s="30">
        <v>20.763298398259838</v>
      </c>
      <c r="AN62" s="29">
        <v>1750</v>
      </c>
      <c r="AO62" s="34">
        <v>16565</v>
      </c>
      <c r="AP62" s="34">
        <v>29526</v>
      </c>
      <c r="AQ62" s="29">
        <v>6368</v>
      </c>
      <c r="AR62" s="29">
        <v>16575</v>
      </c>
      <c r="AS62" s="29">
        <v>62</v>
      </c>
      <c r="AT62" s="29">
        <v>5658</v>
      </c>
      <c r="AU62" s="30">
        <v>34.135746606334841</v>
      </c>
      <c r="AV62" s="30">
        <v>75.860452488687784</v>
      </c>
      <c r="AW62" s="30">
        <v>36.273569120701595</v>
      </c>
      <c r="AX62" s="29">
        <v>1111</v>
      </c>
      <c r="AY62" s="30">
        <v>6.7028657616892913</v>
      </c>
      <c r="AZ62" s="29">
        <v>112</v>
      </c>
      <c r="BA62" s="30">
        <v>10.081008100810081</v>
      </c>
      <c r="BB62" s="29">
        <v>387</v>
      </c>
      <c r="BC62" s="29">
        <v>2931</v>
      </c>
      <c r="BD62" s="29">
        <v>2471</v>
      </c>
      <c r="BE62" s="29">
        <v>22</v>
      </c>
      <c r="BF62" s="29">
        <v>7</v>
      </c>
      <c r="BG62" s="29">
        <v>1945</v>
      </c>
      <c r="BH62" s="30">
        <v>56.29820051413882</v>
      </c>
      <c r="BI62" s="30">
        <v>39.48586118251928</v>
      </c>
      <c r="BJ62" s="29">
        <v>40</v>
      </c>
      <c r="BK62" s="29">
        <v>16</v>
      </c>
      <c r="BL62" s="29">
        <v>15</v>
      </c>
      <c r="BM62" s="29">
        <v>5</v>
      </c>
      <c r="BN62" s="29">
        <v>13024</v>
      </c>
      <c r="BO62" s="29">
        <v>375.72120932379414</v>
      </c>
      <c r="BP62" s="28"/>
      <c r="BQ62" s="28"/>
      <c r="BR62" s="28"/>
      <c r="BS62" s="28"/>
      <c r="BT62" s="28"/>
      <c r="BU62" s="29"/>
      <c r="BV62" s="29"/>
    </row>
    <row r="63" spans="1:74">
      <c r="A63" s="28" t="s">
        <v>2</v>
      </c>
      <c r="B63" s="29">
        <v>50838</v>
      </c>
      <c r="C63" s="29">
        <v>7211</v>
      </c>
      <c r="D63" s="30">
        <v>14.184271607852393</v>
      </c>
      <c r="E63" s="29">
        <v>11287</v>
      </c>
      <c r="F63" s="30">
        <v>22.201896219363469</v>
      </c>
      <c r="G63" s="29">
        <v>5053</v>
      </c>
      <c r="H63" s="30">
        <v>9.9394153979306825</v>
      </c>
      <c r="I63" s="29">
        <v>13119</v>
      </c>
      <c r="J63" s="30">
        <v>25.827345211142831</v>
      </c>
      <c r="K63" s="29">
        <v>3027</v>
      </c>
      <c r="L63" s="30">
        <v>41.98918019142738</v>
      </c>
      <c r="M63" s="29">
        <v>29207</v>
      </c>
      <c r="N63" s="31">
        <v>1.7644057931317836</v>
      </c>
      <c r="O63" s="29">
        <v>15476</v>
      </c>
      <c r="P63" s="30">
        <v>52.987297565652071</v>
      </c>
      <c r="Q63" s="29">
        <v>4764</v>
      </c>
      <c r="R63" s="30">
        <v>16.311158283973022</v>
      </c>
      <c r="S63" s="29">
        <v>1428</v>
      </c>
      <c r="T63" s="30">
        <v>29.974811083123424</v>
      </c>
      <c r="U63" s="30">
        <v>10.092000000000001</v>
      </c>
      <c r="V63" s="32">
        <v>5037.4554102259217</v>
      </c>
      <c r="W63" s="29">
        <v>496</v>
      </c>
      <c r="X63" s="29">
        <v>500</v>
      </c>
      <c r="Y63" s="29">
        <v>4409</v>
      </c>
      <c r="Z63" s="29">
        <v>4166</v>
      </c>
      <c r="AA63" s="33">
        <v>243</v>
      </c>
      <c r="AB63" s="29">
        <v>19750</v>
      </c>
      <c r="AC63" s="30">
        <v>58.772765147006304</v>
      </c>
      <c r="AD63" s="29">
        <v>1830</v>
      </c>
      <c r="AE63" s="30">
        <v>5.445780264254255</v>
      </c>
      <c r="AF63" s="29">
        <v>129</v>
      </c>
      <c r="AG63" s="30">
        <v>2.4865073245952196</v>
      </c>
      <c r="AH63" s="29">
        <v>323</v>
      </c>
      <c r="AI63" s="30">
        <v>5.1359516616314203</v>
      </c>
      <c r="AJ63" s="29">
        <v>5165</v>
      </c>
      <c r="AK63" s="30">
        <v>10.159723041819111</v>
      </c>
      <c r="AL63" s="29">
        <v>1333</v>
      </c>
      <c r="AM63" s="30">
        <v>22.41466285522112</v>
      </c>
      <c r="AN63" s="29">
        <v>3042</v>
      </c>
      <c r="AO63" s="34">
        <v>25903</v>
      </c>
      <c r="AP63" s="34">
        <v>28716</v>
      </c>
      <c r="AQ63" s="29">
        <v>8904</v>
      </c>
      <c r="AR63" s="29">
        <v>27382</v>
      </c>
      <c r="AS63" s="29">
        <v>56</v>
      </c>
      <c r="AT63" s="29">
        <v>7417</v>
      </c>
      <c r="AU63" s="30">
        <v>27.087137535607333</v>
      </c>
      <c r="AV63" s="30">
        <v>70.834672412533777</v>
      </c>
      <c r="AW63" s="30">
        <v>38.152464691765999</v>
      </c>
      <c r="AX63" s="29">
        <v>1758</v>
      </c>
      <c r="AY63" s="30">
        <v>6.4202760937842376</v>
      </c>
      <c r="AZ63" s="29">
        <v>365</v>
      </c>
      <c r="BA63" s="30">
        <v>20.762229806598409</v>
      </c>
      <c r="BB63" s="29">
        <v>404</v>
      </c>
      <c r="BC63" s="29">
        <v>2815</v>
      </c>
      <c r="BD63" s="29">
        <v>2367</v>
      </c>
      <c r="BE63" s="29">
        <v>23</v>
      </c>
      <c r="BF63" s="29">
        <v>5</v>
      </c>
      <c r="BG63" s="29">
        <v>2348</v>
      </c>
      <c r="BH63" s="30">
        <v>53.364565587734241</v>
      </c>
      <c r="BI63" s="30">
        <v>42.674616695059626</v>
      </c>
      <c r="BJ63" s="29">
        <v>73</v>
      </c>
      <c r="BK63" s="29">
        <v>34</v>
      </c>
      <c r="BL63" s="29">
        <v>37</v>
      </c>
      <c r="BM63" s="29">
        <v>10</v>
      </c>
      <c r="BN63" s="29">
        <v>20231</v>
      </c>
      <c r="BO63" s="29">
        <v>397.95035209882371</v>
      </c>
      <c r="BP63" s="28"/>
      <c r="BQ63" s="28"/>
      <c r="BR63" s="28"/>
      <c r="BS63" s="28"/>
      <c r="BT63" s="28"/>
      <c r="BU63" s="29"/>
      <c r="BV63" s="29"/>
    </row>
    <row r="64" spans="1:74">
      <c r="A64" s="28" t="s">
        <v>10</v>
      </c>
      <c r="B64" s="29">
        <v>19273</v>
      </c>
      <c r="C64" s="29">
        <v>3663</v>
      </c>
      <c r="D64" s="30">
        <v>19.005863124578426</v>
      </c>
      <c r="E64" s="29">
        <v>3742</v>
      </c>
      <c r="F64" s="30">
        <v>19.415762984486069</v>
      </c>
      <c r="G64" s="29">
        <v>3960</v>
      </c>
      <c r="H64" s="30">
        <v>20.5468790535983</v>
      </c>
      <c r="I64" s="29">
        <v>9058</v>
      </c>
      <c r="J64" s="30">
        <v>47.03255620748741</v>
      </c>
      <c r="K64" s="29">
        <v>2454</v>
      </c>
      <c r="L64" s="30">
        <v>66.994266994266994</v>
      </c>
      <c r="M64" s="29">
        <v>9633</v>
      </c>
      <c r="N64" s="31">
        <v>2.0168171909062598</v>
      </c>
      <c r="O64" s="29">
        <v>4407</v>
      </c>
      <c r="P64" s="30">
        <v>45.748987854251013</v>
      </c>
      <c r="Q64" s="29">
        <v>2141</v>
      </c>
      <c r="R64" s="30">
        <v>22.225682549569189</v>
      </c>
      <c r="S64" s="29">
        <v>678</v>
      </c>
      <c r="T64" s="30">
        <v>31.667445119103224</v>
      </c>
      <c r="U64" s="30">
        <v>2.4569999999999999</v>
      </c>
      <c r="V64" s="32">
        <v>7844.1188441188442</v>
      </c>
      <c r="W64" s="29">
        <v>178</v>
      </c>
      <c r="X64" s="29">
        <v>166</v>
      </c>
      <c r="Y64" s="29">
        <v>1475</v>
      </c>
      <c r="Z64" s="29">
        <v>1593</v>
      </c>
      <c r="AA64" s="33">
        <v>-118</v>
      </c>
      <c r="AB64" s="29">
        <v>6288</v>
      </c>
      <c r="AC64" s="30">
        <v>50.091611566956104</v>
      </c>
      <c r="AD64" s="29">
        <v>1150</v>
      </c>
      <c r="AE64" s="30">
        <v>9.161156695610611</v>
      </c>
      <c r="AF64" s="29">
        <v>101</v>
      </c>
      <c r="AG64" s="30">
        <v>4.1978387364921037</v>
      </c>
      <c r="AH64" s="29">
        <v>163</v>
      </c>
      <c r="AI64" s="30">
        <v>7.0258620689655178</v>
      </c>
      <c r="AJ64" s="29">
        <v>4360</v>
      </c>
      <c r="AK64" s="30">
        <v>22.622321382244593</v>
      </c>
      <c r="AL64" s="29">
        <v>1373</v>
      </c>
      <c r="AM64" s="30">
        <v>46.104768300873069</v>
      </c>
      <c r="AN64" s="29">
        <v>2007</v>
      </c>
      <c r="AO64" s="34">
        <v>8599</v>
      </c>
      <c r="AP64" s="34">
        <v>21593</v>
      </c>
      <c r="AQ64" s="29">
        <v>953</v>
      </c>
      <c r="AR64" s="29">
        <v>8719</v>
      </c>
      <c r="AS64" s="29"/>
      <c r="AT64" s="29">
        <v>335</v>
      </c>
      <c r="AU64" s="30">
        <v>3.842183736667049</v>
      </c>
      <c r="AV64" s="30">
        <v>74.251978437894252</v>
      </c>
      <c r="AW64" s="30">
        <v>33.5911897473149</v>
      </c>
      <c r="AX64" s="29">
        <v>3051</v>
      </c>
      <c r="AY64" s="30">
        <v>34.992545016630345</v>
      </c>
      <c r="AZ64" s="29">
        <v>379</v>
      </c>
      <c r="BA64" s="30">
        <v>12.422156669944281</v>
      </c>
      <c r="BB64" s="29">
        <v>372</v>
      </c>
      <c r="BC64" s="35"/>
      <c r="BD64" s="29">
        <v>1940</v>
      </c>
      <c r="BE64" s="29">
        <v>12</v>
      </c>
      <c r="BF64" s="29">
        <v>3</v>
      </c>
      <c r="BG64" s="29">
        <v>1256</v>
      </c>
      <c r="BH64" s="30">
        <v>68.073248407643305</v>
      </c>
      <c r="BI64" s="30">
        <v>26.273885350318469</v>
      </c>
      <c r="BJ64" s="29">
        <v>10</v>
      </c>
      <c r="BK64" s="29">
        <v>7</v>
      </c>
      <c r="BL64" s="29">
        <v>7</v>
      </c>
      <c r="BM64" s="29">
        <v>3</v>
      </c>
      <c r="BN64" s="29">
        <v>5808</v>
      </c>
      <c r="BO64" s="29">
        <v>301.35422611944171</v>
      </c>
      <c r="BP64" s="28"/>
      <c r="BQ64" s="28"/>
      <c r="BR64" s="28"/>
      <c r="BS64" s="28"/>
      <c r="BT64" s="28"/>
      <c r="BU64" s="29"/>
      <c r="BV64" s="29"/>
    </row>
    <row r="65" spans="1:74">
      <c r="A65" s="28" t="s">
        <v>12</v>
      </c>
      <c r="B65" s="29">
        <v>10415</v>
      </c>
      <c r="C65" s="29">
        <v>1853</v>
      </c>
      <c r="D65" s="30">
        <v>17.791646663466153</v>
      </c>
      <c r="E65" s="29">
        <v>3026</v>
      </c>
      <c r="F65" s="30">
        <v>29.054248679788763</v>
      </c>
      <c r="G65" s="29">
        <v>644</v>
      </c>
      <c r="H65" s="30">
        <v>6.1833893422947668</v>
      </c>
      <c r="I65" s="29">
        <v>1625</v>
      </c>
      <c r="J65" s="30">
        <v>15.606991932385709</v>
      </c>
      <c r="K65" s="29">
        <v>413</v>
      </c>
      <c r="L65" s="30">
        <v>22.300215982721383</v>
      </c>
      <c r="M65" s="29">
        <v>5074</v>
      </c>
      <c r="N65" s="31">
        <v>2.0419787150177373</v>
      </c>
      <c r="O65" s="29">
        <v>2063</v>
      </c>
      <c r="P65" s="30">
        <v>40.658257784785178</v>
      </c>
      <c r="Q65" s="29">
        <v>1092</v>
      </c>
      <c r="R65" s="30">
        <v>21.521482065431613</v>
      </c>
      <c r="S65" s="29">
        <v>166</v>
      </c>
      <c r="T65" s="30">
        <v>15.201465201465201</v>
      </c>
      <c r="U65" s="30">
        <v>4.0720000000000001</v>
      </c>
      <c r="V65" s="32">
        <v>2557.7111984282906</v>
      </c>
      <c r="W65" s="29">
        <v>88</v>
      </c>
      <c r="X65" s="29">
        <v>135</v>
      </c>
      <c r="Y65" s="29">
        <v>997</v>
      </c>
      <c r="Z65" s="29">
        <v>838</v>
      </c>
      <c r="AA65" s="33">
        <v>159</v>
      </c>
      <c r="AB65" s="29">
        <v>2875</v>
      </c>
      <c r="AC65" s="30">
        <v>48.952835007662188</v>
      </c>
      <c r="AD65" s="29">
        <v>140</v>
      </c>
      <c r="AE65" s="30">
        <v>2.3837902264600714</v>
      </c>
      <c r="AF65" s="29">
        <v>6</v>
      </c>
      <c r="AG65" s="30">
        <v>0.67039106145251404</v>
      </c>
      <c r="AH65" s="29">
        <v>38</v>
      </c>
      <c r="AI65" s="30">
        <v>3.2702237521514634</v>
      </c>
      <c r="AJ65" s="29">
        <v>129</v>
      </c>
      <c r="AK65" s="30">
        <v>1.2385981757081133</v>
      </c>
      <c r="AL65" s="29">
        <v>22</v>
      </c>
      <c r="AM65" s="30">
        <v>1.4511873350923483</v>
      </c>
      <c r="AN65" s="29">
        <v>97</v>
      </c>
      <c r="AO65" s="34">
        <v>5152</v>
      </c>
      <c r="AP65" s="34">
        <v>82817</v>
      </c>
      <c r="AQ65" s="29">
        <v>2798</v>
      </c>
      <c r="AR65" s="29">
        <v>5008</v>
      </c>
      <c r="AS65" s="29">
        <v>43</v>
      </c>
      <c r="AT65" s="29">
        <v>2615</v>
      </c>
      <c r="AU65" s="30">
        <v>52.216453674121411</v>
      </c>
      <c r="AV65" s="30">
        <v>119.0423322683706</v>
      </c>
      <c r="AW65" s="30">
        <v>57.240902544407106</v>
      </c>
      <c r="AX65" s="29">
        <v>22</v>
      </c>
      <c r="AY65" s="30">
        <v>0.43929712460063897</v>
      </c>
      <c r="AZ65" s="29">
        <v>22</v>
      </c>
      <c r="BA65" s="30">
        <v>100</v>
      </c>
      <c r="BB65" s="29">
        <v>729</v>
      </c>
      <c r="BC65" s="29">
        <v>4114</v>
      </c>
      <c r="BD65" s="29">
        <v>3128</v>
      </c>
      <c r="BE65" s="29">
        <v>6</v>
      </c>
      <c r="BF65" s="29">
        <v>1</v>
      </c>
      <c r="BG65" s="29">
        <v>607</v>
      </c>
      <c r="BH65" s="30">
        <v>18.286655683690281</v>
      </c>
      <c r="BI65" s="30">
        <v>81.383855024711693</v>
      </c>
      <c r="BJ65" s="29">
        <v>23</v>
      </c>
      <c r="BK65" s="29">
        <v>7</v>
      </c>
      <c r="BL65" s="29">
        <v>13</v>
      </c>
      <c r="BM65" s="29">
        <v>2</v>
      </c>
      <c r="BN65" s="29">
        <v>5297</v>
      </c>
      <c r="BO65" s="29">
        <v>508.59337493999033</v>
      </c>
      <c r="BP65" s="28"/>
      <c r="BQ65" s="28"/>
      <c r="BR65" s="28"/>
      <c r="BS65" s="28"/>
      <c r="BT65" s="28"/>
      <c r="BU65" s="29"/>
      <c r="BV65" s="29"/>
    </row>
    <row r="66" spans="1:74">
      <c r="A66" s="28" t="s">
        <v>15</v>
      </c>
      <c r="B66" s="29">
        <v>23366</v>
      </c>
      <c r="C66" s="29">
        <v>4357</v>
      </c>
      <c r="D66" s="30">
        <v>18.646751690490458</v>
      </c>
      <c r="E66" s="29">
        <v>5904</v>
      </c>
      <c r="F66" s="30">
        <v>25.267482667123172</v>
      </c>
      <c r="G66" s="29">
        <v>1164</v>
      </c>
      <c r="H66" s="30">
        <v>4.9815971925019262</v>
      </c>
      <c r="I66" s="29">
        <v>3338</v>
      </c>
      <c r="J66" s="30">
        <v>14.294278862624186</v>
      </c>
      <c r="K66" s="29">
        <v>951</v>
      </c>
      <c r="L66" s="30">
        <v>21.826945145742481</v>
      </c>
      <c r="M66" s="29">
        <v>10996</v>
      </c>
      <c r="N66" s="31">
        <v>2.1583303019279736</v>
      </c>
      <c r="O66" s="29">
        <v>3984</v>
      </c>
      <c r="P66" s="30">
        <v>36.231356857038925</v>
      </c>
      <c r="Q66" s="29">
        <v>2616</v>
      </c>
      <c r="R66" s="30">
        <v>23.790469261549656</v>
      </c>
      <c r="S66" s="29">
        <v>354</v>
      </c>
      <c r="T66" s="30">
        <v>13.532110091743119</v>
      </c>
      <c r="U66" s="30">
        <v>8.359</v>
      </c>
      <c r="V66" s="32">
        <v>2795.3104438329942</v>
      </c>
      <c r="W66" s="29">
        <v>163</v>
      </c>
      <c r="X66" s="29">
        <v>199</v>
      </c>
      <c r="Y66" s="29">
        <v>1755</v>
      </c>
      <c r="Z66" s="29">
        <v>1401</v>
      </c>
      <c r="AA66" s="33">
        <v>354</v>
      </c>
      <c r="AB66" s="29">
        <v>7279</v>
      </c>
      <c r="AC66" s="30">
        <v>52.476389589791651</v>
      </c>
      <c r="AD66" s="29">
        <v>338</v>
      </c>
      <c r="AE66" s="30">
        <v>2.4367385192127458</v>
      </c>
      <c r="AF66" s="29">
        <v>14</v>
      </c>
      <c r="AG66" s="30">
        <v>0.65975494816211122</v>
      </c>
      <c r="AH66" s="29">
        <v>98</v>
      </c>
      <c r="AI66" s="30">
        <v>3.102247546691991</v>
      </c>
      <c r="AJ66" s="29">
        <v>303</v>
      </c>
      <c r="AK66" s="30">
        <v>1.2967559702131302</v>
      </c>
      <c r="AL66" s="29">
        <v>49</v>
      </c>
      <c r="AM66" s="30">
        <v>1.3645224171539962</v>
      </c>
      <c r="AN66" s="29">
        <v>216</v>
      </c>
      <c r="AO66" s="34">
        <v>11134</v>
      </c>
      <c r="AP66" s="34">
        <v>57224</v>
      </c>
      <c r="AQ66" s="29">
        <v>7261</v>
      </c>
      <c r="AR66" s="29">
        <v>10619</v>
      </c>
      <c r="AS66" s="29">
        <v>113</v>
      </c>
      <c r="AT66" s="29">
        <v>7344</v>
      </c>
      <c r="AU66" s="30">
        <v>69.159054524908186</v>
      </c>
      <c r="AV66" s="30">
        <v>111.955174686882</v>
      </c>
      <c r="AW66" s="30">
        <v>50.879568603954461</v>
      </c>
      <c r="AX66" s="29">
        <v>36</v>
      </c>
      <c r="AY66" s="30">
        <v>0.33901497316131463</v>
      </c>
      <c r="AZ66" s="29"/>
      <c r="BA66" s="29"/>
      <c r="BB66" s="29">
        <v>498</v>
      </c>
      <c r="BC66" s="29">
        <v>3298</v>
      </c>
      <c r="BD66" s="29">
        <v>2513</v>
      </c>
      <c r="BE66" s="29">
        <v>12</v>
      </c>
      <c r="BF66" s="29">
        <v>3</v>
      </c>
      <c r="BG66" s="29">
        <v>1549</v>
      </c>
      <c r="BH66" s="30">
        <v>33.311814073595869</v>
      </c>
      <c r="BI66" s="30">
        <v>65.009683666881855</v>
      </c>
      <c r="BJ66" s="29">
        <v>32</v>
      </c>
      <c r="BK66" s="29">
        <v>9</v>
      </c>
      <c r="BL66" s="29">
        <v>13</v>
      </c>
      <c r="BM66" s="29">
        <v>2</v>
      </c>
      <c r="BN66" s="29">
        <v>11684</v>
      </c>
      <c r="BO66" s="29">
        <v>500.04279722673971</v>
      </c>
      <c r="BP66" s="28"/>
      <c r="BQ66" s="28"/>
      <c r="BR66" s="28"/>
      <c r="BS66" s="28"/>
      <c r="BT66" s="28"/>
      <c r="BU66" s="29"/>
      <c r="BV66" s="29"/>
    </row>
    <row r="67" spans="1:74">
      <c r="A67" s="28" t="s">
        <v>14</v>
      </c>
      <c r="B67" s="29">
        <v>22536</v>
      </c>
      <c r="C67" s="29">
        <v>3406</v>
      </c>
      <c r="D67" s="30">
        <v>15.113596024139154</v>
      </c>
      <c r="E67" s="29">
        <v>7533</v>
      </c>
      <c r="F67" s="30">
        <v>33.426517571884979</v>
      </c>
      <c r="G67" s="29">
        <v>1259</v>
      </c>
      <c r="H67" s="30">
        <v>5.5866169684061058</v>
      </c>
      <c r="I67" s="29">
        <v>3892</v>
      </c>
      <c r="J67" s="30">
        <v>17.270911914799203</v>
      </c>
      <c r="K67" s="29">
        <v>990</v>
      </c>
      <c r="L67" s="30">
        <v>29.057822130906956</v>
      </c>
      <c r="M67" s="29">
        <v>10875</v>
      </c>
      <c r="N67" s="31">
        <v>2.0112183908045975</v>
      </c>
      <c r="O67" s="29">
        <v>4419</v>
      </c>
      <c r="P67" s="30">
        <v>40.634482758620692</v>
      </c>
      <c r="Q67" s="29">
        <v>2121</v>
      </c>
      <c r="R67" s="30">
        <v>19.50344827586207</v>
      </c>
      <c r="S67" s="29">
        <v>355</v>
      </c>
      <c r="T67" s="30">
        <v>16.737388024516736</v>
      </c>
      <c r="U67" s="30">
        <v>8.1199999999999992</v>
      </c>
      <c r="V67" s="32">
        <v>2775.3694581280793</v>
      </c>
      <c r="W67" s="29">
        <v>147</v>
      </c>
      <c r="X67" s="29">
        <v>449</v>
      </c>
      <c r="Y67" s="29">
        <v>2049</v>
      </c>
      <c r="Z67" s="29">
        <v>1489</v>
      </c>
      <c r="AA67" s="33">
        <v>560</v>
      </c>
      <c r="AB67" s="29">
        <v>6620</v>
      </c>
      <c r="AC67" s="30">
        <v>54.217854217854217</v>
      </c>
      <c r="AD67" s="29">
        <v>339</v>
      </c>
      <c r="AE67" s="30">
        <v>2.7764127764127764</v>
      </c>
      <c r="AF67" s="29">
        <v>16</v>
      </c>
      <c r="AG67" s="30">
        <v>0.89736399326977012</v>
      </c>
      <c r="AH67" s="29">
        <v>78</v>
      </c>
      <c r="AI67" s="30">
        <v>2.8687017285766823</v>
      </c>
      <c r="AJ67" s="29">
        <v>503</v>
      </c>
      <c r="AK67" s="30">
        <v>2.2319843805466806</v>
      </c>
      <c r="AL67" s="29">
        <v>130</v>
      </c>
      <c r="AM67" s="30">
        <v>4.6544933762978875</v>
      </c>
      <c r="AN67" s="29">
        <v>296</v>
      </c>
      <c r="AO67" s="34">
        <v>11658</v>
      </c>
      <c r="AP67" s="34">
        <v>46719</v>
      </c>
      <c r="AQ67" s="29">
        <v>6051</v>
      </c>
      <c r="AR67" s="29">
        <v>10428</v>
      </c>
      <c r="AS67" s="29">
        <v>82</v>
      </c>
      <c r="AT67" s="29">
        <v>5943</v>
      </c>
      <c r="AU67" s="30">
        <v>56.99079401611047</v>
      </c>
      <c r="AV67" s="30">
        <v>103.23820483314154</v>
      </c>
      <c r="AW67" s="30">
        <v>47.771033013844516</v>
      </c>
      <c r="AX67" s="29">
        <v>544</v>
      </c>
      <c r="AY67" s="30">
        <v>5.2167242040659758</v>
      </c>
      <c r="AZ67" s="29">
        <v>334</v>
      </c>
      <c r="BA67" s="30">
        <v>61.397058823529406</v>
      </c>
      <c r="BB67" s="29">
        <v>451</v>
      </c>
      <c r="BC67" s="29">
        <v>3141</v>
      </c>
      <c r="BD67" s="29">
        <v>2919</v>
      </c>
      <c r="BE67" s="29">
        <v>10</v>
      </c>
      <c r="BF67" s="29">
        <v>3</v>
      </c>
      <c r="BG67" s="29">
        <v>1164</v>
      </c>
      <c r="BH67" s="30">
        <v>31.786941580756011</v>
      </c>
      <c r="BI67" s="30">
        <v>66.580756013745699</v>
      </c>
      <c r="BJ67" s="29">
        <v>119</v>
      </c>
      <c r="BK67" s="29">
        <v>30</v>
      </c>
      <c r="BL67" s="29">
        <v>46</v>
      </c>
      <c r="BM67" s="29">
        <v>9</v>
      </c>
      <c r="BN67" s="29">
        <v>10543</v>
      </c>
      <c r="BO67" s="29">
        <v>467.82925097621586</v>
      </c>
      <c r="BP67" s="28"/>
      <c r="BQ67" s="28"/>
      <c r="BR67" s="28"/>
      <c r="BS67" s="28"/>
      <c r="BT67" s="28"/>
      <c r="BU67" s="29"/>
      <c r="BV67" s="29"/>
    </row>
    <row r="68" spans="1:74">
      <c r="A68" s="28" t="s">
        <v>5</v>
      </c>
      <c r="B68" s="29">
        <v>17180</v>
      </c>
      <c r="C68" s="29">
        <v>2978</v>
      </c>
      <c r="D68" s="30">
        <v>17.334109429569267</v>
      </c>
      <c r="E68" s="29">
        <v>4341</v>
      </c>
      <c r="F68" s="30">
        <v>25.267753201396971</v>
      </c>
      <c r="G68" s="29">
        <v>2017</v>
      </c>
      <c r="H68" s="30">
        <v>11.740395809080326</v>
      </c>
      <c r="I68" s="29">
        <v>5433</v>
      </c>
      <c r="J68" s="30">
        <v>31.633187772925766</v>
      </c>
      <c r="K68" s="29">
        <v>1438</v>
      </c>
      <c r="L68" s="30">
        <v>48.271231957032562</v>
      </c>
      <c r="M68" s="29">
        <v>8487</v>
      </c>
      <c r="N68" s="31">
        <v>2.0004713090609165</v>
      </c>
      <c r="O68" s="29">
        <v>3524</v>
      </c>
      <c r="P68" s="30">
        <v>41.52232826676093</v>
      </c>
      <c r="Q68" s="29">
        <v>1777</v>
      </c>
      <c r="R68" s="30">
        <v>20.937905031224226</v>
      </c>
      <c r="S68" s="29">
        <v>494</v>
      </c>
      <c r="T68" s="30">
        <v>27.799662352279121</v>
      </c>
      <c r="U68" s="30">
        <v>9.1609999999999996</v>
      </c>
      <c r="V68" s="32">
        <v>1875.3411199650693</v>
      </c>
      <c r="W68" s="29">
        <v>144</v>
      </c>
      <c r="X68" s="29">
        <v>148</v>
      </c>
      <c r="Y68" s="29">
        <v>1676</v>
      </c>
      <c r="Z68" s="29">
        <v>1527</v>
      </c>
      <c r="AA68" s="33">
        <v>149</v>
      </c>
      <c r="AB68" s="29">
        <v>5550</v>
      </c>
      <c r="AC68" s="30">
        <v>53.26295585412668</v>
      </c>
      <c r="AD68" s="29">
        <v>582</v>
      </c>
      <c r="AE68" s="30">
        <v>5.5854126679462572</v>
      </c>
      <c r="AF68" s="29">
        <v>52</v>
      </c>
      <c r="AG68" s="30">
        <v>3.0444964871194382</v>
      </c>
      <c r="AH68" s="29">
        <v>92</v>
      </c>
      <c r="AI68" s="30">
        <v>4.0600176522506617</v>
      </c>
      <c r="AJ68" s="29">
        <v>1720</v>
      </c>
      <c r="AK68" s="30">
        <v>10.011641443538998</v>
      </c>
      <c r="AL68" s="29">
        <v>529</v>
      </c>
      <c r="AM68" s="30">
        <v>21.868540719305496</v>
      </c>
      <c r="AN68" s="29">
        <v>836</v>
      </c>
      <c r="AO68" s="34">
        <v>8087</v>
      </c>
      <c r="AP68" s="34">
        <v>35924</v>
      </c>
      <c r="AQ68" s="29">
        <v>2729</v>
      </c>
      <c r="AR68" s="29">
        <v>8022</v>
      </c>
      <c r="AS68" s="29">
        <v>89</v>
      </c>
      <c r="AT68" s="29">
        <v>2205</v>
      </c>
      <c r="AU68" s="30">
        <v>27.486910994764397</v>
      </c>
      <c r="AV68" s="30">
        <v>88.381201695337822</v>
      </c>
      <c r="AW68" s="30">
        <v>41.268568102444704</v>
      </c>
      <c r="AX68" s="29">
        <v>2174</v>
      </c>
      <c r="AY68" s="30">
        <v>27.100473697332337</v>
      </c>
      <c r="AZ68" s="29">
        <v>683</v>
      </c>
      <c r="BA68" s="30">
        <v>31.41674333026679</v>
      </c>
      <c r="BB68" s="29">
        <v>466</v>
      </c>
      <c r="BC68" s="29">
        <v>3216</v>
      </c>
      <c r="BD68" s="29">
        <v>2571</v>
      </c>
      <c r="BE68" s="29">
        <v>10</v>
      </c>
      <c r="BF68" s="29">
        <v>1</v>
      </c>
      <c r="BG68" s="29">
        <v>1035</v>
      </c>
      <c r="BH68" s="30">
        <v>48.59903381642512</v>
      </c>
      <c r="BI68" s="30">
        <v>48.888888888888893</v>
      </c>
      <c r="BJ68" s="29">
        <v>12</v>
      </c>
      <c r="BK68" s="29">
        <v>9</v>
      </c>
      <c r="BL68" s="29">
        <v>11</v>
      </c>
      <c r="BM68" s="29">
        <v>2</v>
      </c>
      <c r="BN68" s="29">
        <v>7113</v>
      </c>
      <c r="BO68" s="29">
        <v>414.02793946449361</v>
      </c>
      <c r="BP68" s="28"/>
      <c r="BQ68" s="28"/>
      <c r="BR68" s="28"/>
      <c r="BS68" s="28"/>
      <c r="BT68" s="28"/>
      <c r="BU68" s="29"/>
      <c r="BV68" s="29"/>
    </row>
    <row r="69" spans="1:74">
      <c r="A69" s="28" t="s">
        <v>97</v>
      </c>
      <c r="B69" s="29">
        <v>6556</v>
      </c>
      <c r="C69" s="29">
        <v>1223</v>
      </c>
      <c r="D69" s="30">
        <v>18.654667480170836</v>
      </c>
      <c r="E69" s="29">
        <v>1318</v>
      </c>
      <c r="F69" s="30">
        <v>20.10372178157413</v>
      </c>
      <c r="G69" s="29">
        <v>259</v>
      </c>
      <c r="H69" s="30">
        <v>3.9505796217205611</v>
      </c>
      <c r="I69" s="29">
        <v>840</v>
      </c>
      <c r="J69" s="30">
        <v>12.822469851931002</v>
      </c>
      <c r="K69" s="29">
        <v>260</v>
      </c>
      <c r="L69" s="30">
        <v>21.259198691741616</v>
      </c>
      <c r="M69" s="29">
        <v>2814</v>
      </c>
      <c r="N69" s="31">
        <v>2.3567874911158495</v>
      </c>
      <c r="O69" s="29">
        <v>781</v>
      </c>
      <c r="P69" s="30">
        <v>27.754086709310588</v>
      </c>
      <c r="Q69" s="29">
        <v>746</v>
      </c>
      <c r="R69" s="30">
        <v>26.510305614783228</v>
      </c>
      <c r="S69" s="29">
        <v>97</v>
      </c>
      <c r="T69" s="30">
        <v>13.002680965147453</v>
      </c>
      <c r="U69" s="30">
        <v>7.9359999999999999</v>
      </c>
      <c r="V69" s="32">
        <v>826.10887096774195</v>
      </c>
      <c r="W69" s="29">
        <v>41</v>
      </c>
      <c r="X69" s="29">
        <v>33</v>
      </c>
      <c r="Y69" s="29">
        <v>438</v>
      </c>
      <c r="Z69" s="29">
        <v>411</v>
      </c>
      <c r="AA69" s="33">
        <v>27</v>
      </c>
      <c r="AB69" s="29">
        <v>2092</v>
      </c>
      <c r="AC69" s="30">
        <v>49.211950129381322</v>
      </c>
      <c r="AD69" s="29">
        <v>92</v>
      </c>
      <c r="AE69" s="30">
        <v>2.1641966596095039</v>
      </c>
      <c r="AF69" s="29">
        <v>6</v>
      </c>
      <c r="AG69" s="30">
        <v>0.78947368421052633</v>
      </c>
      <c r="AH69" s="29">
        <v>26</v>
      </c>
      <c r="AI69" s="30">
        <v>2.6078234704112337</v>
      </c>
      <c r="AJ69" s="29">
        <v>77</v>
      </c>
      <c r="AK69" s="30">
        <v>1.174496644295302</v>
      </c>
      <c r="AL69" s="29">
        <v>22</v>
      </c>
      <c r="AM69" s="30">
        <v>2.2289766970618037</v>
      </c>
      <c r="AN69" s="29">
        <v>42</v>
      </c>
      <c r="AO69" s="34">
        <v>3114</v>
      </c>
      <c r="AP69" s="34">
        <v>68524</v>
      </c>
      <c r="AQ69" s="29">
        <v>2301</v>
      </c>
      <c r="AR69" s="29">
        <v>2674</v>
      </c>
      <c r="AS69" s="29">
        <v>20</v>
      </c>
      <c r="AT69" s="29">
        <v>2422</v>
      </c>
      <c r="AU69" s="30">
        <v>90.575916230366502</v>
      </c>
      <c r="AV69" s="30">
        <v>132.40426327599101</v>
      </c>
      <c r="AW69" s="30">
        <v>54.003813300793169</v>
      </c>
      <c r="AX69" s="29">
        <v>29</v>
      </c>
      <c r="AY69" s="30">
        <v>1.0845175766641735</v>
      </c>
      <c r="AZ69" s="29"/>
      <c r="BA69" s="29"/>
      <c r="BB69" s="29">
        <v>419</v>
      </c>
      <c r="BC69" s="29">
        <v>3251</v>
      </c>
      <c r="BD69" s="29">
        <v>3026</v>
      </c>
      <c r="BE69" s="29">
        <v>4</v>
      </c>
      <c r="BF69" s="29">
        <v>1</v>
      </c>
      <c r="BG69" s="29">
        <v>440</v>
      </c>
      <c r="BH69" s="30">
        <v>30.909090909090907</v>
      </c>
      <c r="BI69" s="30">
        <v>67.045454545454547</v>
      </c>
      <c r="BJ69" s="29">
        <v>3</v>
      </c>
      <c r="BK69" s="29">
        <v>2</v>
      </c>
      <c r="BL69" s="29">
        <v>1</v>
      </c>
      <c r="BM69" s="29">
        <v>1</v>
      </c>
      <c r="BN69" s="29">
        <v>3724</v>
      </c>
      <c r="BO69" s="29">
        <v>568.02928615009148</v>
      </c>
      <c r="BP69" s="28"/>
      <c r="BQ69" s="28"/>
      <c r="BR69" s="28"/>
      <c r="BS69" s="28"/>
      <c r="BT69" s="28"/>
      <c r="BU69" s="29"/>
      <c r="BV69" s="29"/>
    </row>
    <row r="70" spans="1:74">
      <c r="A70" s="28" t="s">
        <v>3</v>
      </c>
      <c r="B70" s="29">
        <v>6253</v>
      </c>
      <c r="C70" s="29">
        <v>1418</v>
      </c>
      <c r="D70" s="30">
        <v>22.677114984807293</v>
      </c>
      <c r="E70" s="29">
        <v>1190</v>
      </c>
      <c r="F70" s="30">
        <v>19.030865184711338</v>
      </c>
      <c r="G70" s="29">
        <v>466</v>
      </c>
      <c r="H70" s="30">
        <v>7.4524228370382213</v>
      </c>
      <c r="I70" s="29">
        <v>909</v>
      </c>
      <c r="J70" s="30">
        <v>14.546327412385981</v>
      </c>
      <c r="K70" s="29">
        <v>344</v>
      </c>
      <c r="L70" s="30">
        <v>24.259520451339917</v>
      </c>
      <c r="M70" s="29">
        <v>2584</v>
      </c>
      <c r="N70" s="31">
        <v>2.4434984520123839</v>
      </c>
      <c r="O70" s="29">
        <v>743</v>
      </c>
      <c r="P70" s="30">
        <v>28.753869969040249</v>
      </c>
      <c r="Q70" s="29">
        <v>815</v>
      </c>
      <c r="R70" s="30">
        <v>31.540247678018577</v>
      </c>
      <c r="S70" s="29">
        <v>150</v>
      </c>
      <c r="T70" s="30">
        <v>18.404907975460123</v>
      </c>
      <c r="U70" s="30">
        <v>6.8239999999999998</v>
      </c>
      <c r="V70" s="32">
        <v>916.32473622508792</v>
      </c>
      <c r="W70" s="29">
        <v>46</v>
      </c>
      <c r="X70" s="29">
        <v>44</v>
      </c>
      <c r="Y70" s="29">
        <v>507</v>
      </c>
      <c r="Z70" s="29">
        <v>462</v>
      </c>
      <c r="AA70" s="33">
        <v>45</v>
      </c>
      <c r="AB70" s="29">
        <v>1937</v>
      </c>
      <c r="AC70" s="30">
        <v>48.963599595551059</v>
      </c>
      <c r="AD70" s="29">
        <v>98</v>
      </c>
      <c r="AE70" s="30">
        <v>2.4772497472194135</v>
      </c>
      <c r="AF70" s="29">
        <v>5</v>
      </c>
      <c r="AG70" s="30">
        <v>0.59808612440191389</v>
      </c>
      <c r="AH70" s="29">
        <v>23</v>
      </c>
      <c r="AI70" s="30">
        <v>3.5993740219092332</v>
      </c>
      <c r="AJ70" s="29">
        <v>209</v>
      </c>
      <c r="AK70" s="30">
        <v>3.3423956500879579</v>
      </c>
      <c r="AL70" s="29">
        <v>71</v>
      </c>
      <c r="AM70" s="30">
        <v>6.4137308039747065</v>
      </c>
      <c r="AN70" s="29">
        <v>85</v>
      </c>
      <c r="AO70" s="34">
        <v>2749</v>
      </c>
      <c r="AP70" s="34">
        <v>61306</v>
      </c>
      <c r="AQ70" s="29">
        <v>1739</v>
      </c>
      <c r="AR70" s="29">
        <v>2462</v>
      </c>
      <c r="AS70" s="29">
        <v>19</v>
      </c>
      <c r="AT70" s="29">
        <v>1784</v>
      </c>
      <c r="AU70" s="30">
        <v>72.461413484971558</v>
      </c>
      <c r="AV70" s="30">
        <v>117.40901705930138</v>
      </c>
      <c r="AW70" s="30">
        <v>46.227570766032308</v>
      </c>
      <c r="AX70" s="29">
        <v>82</v>
      </c>
      <c r="AY70" s="30">
        <v>3.3306255077173028</v>
      </c>
      <c r="AZ70" s="29">
        <v>16</v>
      </c>
      <c r="BA70" s="30">
        <v>19.512195121951219</v>
      </c>
      <c r="BB70" s="29">
        <v>400</v>
      </c>
      <c r="BC70" s="29">
        <v>3344</v>
      </c>
      <c r="BD70" s="29">
        <v>2396</v>
      </c>
      <c r="BE70" s="29">
        <v>3</v>
      </c>
      <c r="BF70" s="29">
        <v>1</v>
      </c>
      <c r="BG70" s="29">
        <v>568</v>
      </c>
      <c r="BH70" s="30">
        <v>31.866197183098592</v>
      </c>
      <c r="BI70" s="30">
        <v>65.140845070422543</v>
      </c>
      <c r="BJ70" s="29">
        <v>13</v>
      </c>
      <c r="BK70" s="29">
        <v>5</v>
      </c>
      <c r="BL70" s="29">
        <v>8</v>
      </c>
      <c r="BM70" s="29">
        <v>3</v>
      </c>
      <c r="BN70" s="29">
        <v>3094</v>
      </c>
      <c r="BO70" s="29">
        <v>494.80249480249483</v>
      </c>
      <c r="BP70" s="28"/>
      <c r="BQ70" s="28"/>
      <c r="BR70" s="28"/>
      <c r="BS70" s="28"/>
      <c r="BT70" s="28"/>
      <c r="BU70" s="29"/>
      <c r="BV70" s="29"/>
    </row>
    <row r="71" spans="1:74">
      <c r="A71" s="28" t="s">
        <v>98</v>
      </c>
      <c r="B71" s="29">
        <v>4475</v>
      </c>
      <c r="C71" s="29">
        <v>963</v>
      </c>
      <c r="D71" s="30">
        <v>21.519553072625698</v>
      </c>
      <c r="E71" s="29">
        <v>993</v>
      </c>
      <c r="F71" s="30">
        <v>22.189944134078214</v>
      </c>
      <c r="G71" s="29">
        <v>185</v>
      </c>
      <c r="H71" s="30">
        <v>4.1340782122905031</v>
      </c>
      <c r="I71" s="29">
        <v>551</v>
      </c>
      <c r="J71" s="30">
        <v>12.3183545718757</v>
      </c>
      <c r="K71" s="29">
        <v>189</v>
      </c>
      <c r="L71" s="30">
        <v>19.626168224299064</v>
      </c>
      <c r="M71" s="29">
        <v>1952</v>
      </c>
      <c r="N71" s="31">
        <v>2.356045081967213</v>
      </c>
      <c r="O71" s="29">
        <v>591</v>
      </c>
      <c r="P71" s="30">
        <v>30.276639344262296</v>
      </c>
      <c r="Q71" s="29">
        <v>554</v>
      </c>
      <c r="R71" s="30">
        <v>28.381147540983608</v>
      </c>
      <c r="S71" s="29">
        <v>87</v>
      </c>
      <c r="T71" s="30">
        <v>15.703971119133573</v>
      </c>
      <c r="U71" s="30">
        <v>17.323</v>
      </c>
      <c r="V71" s="32">
        <v>258.32707960514921</v>
      </c>
      <c r="W71" s="29">
        <v>34</v>
      </c>
      <c r="X71" s="29">
        <v>36</v>
      </c>
      <c r="Y71" s="29">
        <v>339</v>
      </c>
      <c r="Z71" s="29">
        <v>262</v>
      </c>
      <c r="AA71" s="33">
        <v>77</v>
      </c>
      <c r="AB71" s="29">
        <v>1240</v>
      </c>
      <c r="AC71" s="30">
        <v>45.942941830307525</v>
      </c>
      <c r="AD71" s="29">
        <v>56</v>
      </c>
      <c r="AE71" s="30">
        <v>2.0748425342719528</v>
      </c>
      <c r="AF71" s="29"/>
      <c r="AG71" s="29"/>
      <c r="AH71" s="29">
        <v>15</v>
      </c>
      <c r="AI71" s="30">
        <v>2.6223776223776225</v>
      </c>
      <c r="AJ71" s="29">
        <v>57</v>
      </c>
      <c r="AK71" s="30">
        <v>1.2737430167597765</v>
      </c>
      <c r="AL71" s="29">
        <v>17</v>
      </c>
      <c r="AM71" s="30">
        <v>2.1711366538952745</v>
      </c>
      <c r="AN71" s="29">
        <v>28</v>
      </c>
      <c r="AO71" s="34">
        <v>2025</v>
      </c>
      <c r="AP71" s="34">
        <v>86614</v>
      </c>
      <c r="AQ71" s="29">
        <v>1454</v>
      </c>
      <c r="AR71" s="29">
        <v>1862</v>
      </c>
      <c r="AS71" s="29">
        <v>14</v>
      </c>
      <c r="AT71" s="29">
        <v>1504</v>
      </c>
      <c r="AU71" s="30">
        <v>80.773361976369486</v>
      </c>
      <c r="AV71" s="30">
        <v>143.3517722878625</v>
      </c>
      <c r="AW71" s="30">
        <v>59.647150837988825</v>
      </c>
      <c r="AX71" s="29">
        <v>6</v>
      </c>
      <c r="AY71" s="30">
        <v>0.32223415682062295</v>
      </c>
      <c r="AZ71" s="29"/>
      <c r="BA71" s="29"/>
      <c r="BB71" s="29">
        <v>449</v>
      </c>
      <c r="BC71" s="29">
        <v>3756</v>
      </c>
      <c r="BD71" s="29">
        <v>2507</v>
      </c>
      <c r="BE71" s="29">
        <v>4</v>
      </c>
      <c r="BF71" s="29">
        <v>1</v>
      </c>
      <c r="BG71" s="29">
        <v>353</v>
      </c>
      <c r="BH71" s="30">
        <v>28.04532577903683</v>
      </c>
      <c r="BI71" s="30">
        <v>71.104815864022669</v>
      </c>
      <c r="BJ71" s="29"/>
      <c r="BK71" s="29"/>
      <c r="BL71" s="29">
        <v>4</v>
      </c>
      <c r="BM71" s="29">
        <v>1</v>
      </c>
      <c r="BN71" s="29">
        <v>2344</v>
      </c>
      <c r="BO71" s="29">
        <v>523.79888268156424</v>
      </c>
      <c r="BP71" s="28"/>
      <c r="BQ71" s="28"/>
      <c r="BR71" s="28"/>
      <c r="BS71" s="28"/>
      <c r="BT71" s="28"/>
      <c r="BU71" s="29"/>
      <c r="BV71" s="29"/>
    </row>
    <row r="72" spans="1:74">
      <c r="A72" s="28" t="s">
        <v>13</v>
      </c>
      <c r="B72" s="29">
        <v>10216</v>
      </c>
      <c r="C72" s="29">
        <v>2076</v>
      </c>
      <c r="D72" s="30">
        <v>20.321064996084573</v>
      </c>
      <c r="E72" s="29">
        <v>2269</v>
      </c>
      <c r="F72" s="30">
        <v>22.21025841816758</v>
      </c>
      <c r="G72" s="29">
        <v>341</v>
      </c>
      <c r="H72" s="30">
        <v>3.337901331245106</v>
      </c>
      <c r="I72" s="29">
        <v>1228</v>
      </c>
      <c r="J72" s="30">
        <v>12.025068546807677</v>
      </c>
      <c r="K72" s="29">
        <v>391</v>
      </c>
      <c r="L72" s="30">
        <v>18.843373493975903</v>
      </c>
      <c r="M72" s="29">
        <v>4665</v>
      </c>
      <c r="N72" s="31">
        <v>2.1909967845659164</v>
      </c>
      <c r="O72" s="29">
        <v>1675</v>
      </c>
      <c r="P72" s="30">
        <v>35.90568060021436</v>
      </c>
      <c r="Q72" s="29">
        <v>1261</v>
      </c>
      <c r="R72" s="30">
        <v>27.031082529474812</v>
      </c>
      <c r="S72" s="29">
        <v>227</v>
      </c>
      <c r="T72" s="30">
        <v>18.001586042823156</v>
      </c>
      <c r="U72" s="30">
        <v>7.0540000000000003</v>
      </c>
      <c r="V72" s="32">
        <v>1448.2563084774595</v>
      </c>
      <c r="W72" s="29">
        <v>62</v>
      </c>
      <c r="X72" s="29">
        <v>79</v>
      </c>
      <c r="Y72" s="29">
        <v>680</v>
      </c>
      <c r="Z72" s="29">
        <v>640</v>
      </c>
      <c r="AA72" s="33">
        <v>40</v>
      </c>
      <c r="AB72" s="29">
        <v>3340</v>
      </c>
      <c r="AC72" s="30">
        <v>53.577157523259544</v>
      </c>
      <c r="AD72" s="29">
        <v>142</v>
      </c>
      <c r="AE72" s="30">
        <v>2.2778312479948668</v>
      </c>
      <c r="AF72" s="29">
        <v>12</v>
      </c>
      <c r="AG72" s="30">
        <v>1.1799410029498525</v>
      </c>
      <c r="AH72" s="29">
        <v>30</v>
      </c>
      <c r="AI72" s="30">
        <v>2.4875621890547261</v>
      </c>
      <c r="AJ72" s="29">
        <v>196</v>
      </c>
      <c r="AK72" s="30">
        <v>1.918559122944401</v>
      </c>
      <c r="AL72" s="29">
        <v>53</v>
      </c>
      <c r="AM72" s="30">
        <v>3.0939871570344426</v>
      </c>
      <c r="AN72" s="29">
        <v>120</v>
      </c>
      <c r="AO72" s="34">
        <v>4764</v>
      </c>
      <c r="AP72" s="34">
        <v>46426</v>
      </c>
      <c r="AQ72" s="29">
        <v>2779</v>
      </c>
      <c r="AR72" s="29">
        <v>4477</v>
      </c>
      <c r="AS72" s="29">
        <v>22</v>
      </c>
      <c r="AT72" s="29">
        <v>2729</v>
      </c>
      <c r="AU72" s="30">
        <v>60.955997319633681</v>
      </c>
      <c r="AV72" s="30">
        <v>103.004914004914</v>
      </c>
      <c r="AW72" s="30">
        <v>45.140270164447927</v>
      </c>
      <c r="AX72" s="29">
        <v>187</v>
      </c>
      <c r="AY72" s="30">
        <v>4.176904176904177</v>
      </c>
      <c r="AZ72" s="29">
        <v>6</v>
      </c>
      <c r="BA72" s="30">
        <v>3.2085561497326203</v>
      </c>
      <c r="BB72" s="29">
        <v>417</v>
      </c>
      <c r="BC72" s="29">
        <v>3011</v>
      </c>
      <c r="BD72" s="29">
        <v>2222</v>
      </c>
      <c r="BE72" s="29">
        <v>9</v>
      </c>
      <c r="BF72" s="29">
        <v>1</v>
      </c>
      <c r="BG72" s="29">
        <v>730</v>
      </c>
      <c r="BH72" s="30">
        <v>44.794520547945204</v>
      </c>
      <c r="BI72" s="30">
        <v>52.876712328767127</v>
      </c>
      <c r="BJ72" s="29">
        <v>5</v>
      </c>
      <c r="BK72" s="29">
        <v>5</v>
      </c>
      <c r="BL72" s="29">
        <v>6</v>
      </c>
      <c r="BM72" s="29">
        <v>2</v>
      </c>
      <c r="BN72" s="29">
        <v>4786</v>
      </c>
      <c r="BO72" s="29">
        <v>468.48081440877053</v>
      </c>
      <c r="BP72" s="28"/>
      <c r="BQ72" s="28"/>
      <c r="BR72" s="28"/>
      <c r="BS72" s="28"/>
      <c r="BT72" s="28"/>
      <c r="BU72" s="29"/>
      <c r="BV72" s="29"/>
    </row>
    <row r="73" spans="1:74">
      <c r="A73" s="28" t="s">
        <v>11</v>
      </c>
      <c r="B73" s="29">
        <v>20372</v>
      </c>
      <c r="C73" s="29">
        <v>4175</v>
      </c>
      <c r="D73" s="30">
        <v>20.493815040251324</v>
      </c>
      <c r="E73" s="29">
        <v>5294</v>
      </c>
      <c r="F73" s="30">
        <v>25.986648340860004</v>
      </c>
      <c r="G73" s="29">
        <v>1056</v>
      </c>
      <c r="H73" s="30">
        <v>5.1835853131749463</v>
      </c>
      <c r="I73" s="29">
        <v>2910</v>
      </c>
      <c r="J73" s="30">
        <v>14.298349056603772</v>
      </c>
      <c r="K73" s="29">
        <v>905</v>
      </c>
      <c r="L73" s="30">
        <v>21.69223394055609</v>
      </c>
      <c r="M73" s="29">
        <v>9278</v>
      </c>
      <c r="N73" s="31">
        <v>2.1799956887260183</v>
      </c>
      <c r="O73" s="29">
        <v>3402</v>
      </c>
      <c r="P73" s="30">
        <v>36.667385212330245</v>
      </c>
      <c r="Q73" s="29">
        <v>2381</v>
      </c>
      <c r="R73" s="30">
        <v>25.662858374649709</v>
      </c>
      <c r="S73" s="29">
        <v>500</v>
      </c>
      <c r="T73" s="30">
        <v>20.999580008399832</v>
      </c>
      <c r="U73" s="30">
        <v>11.577999999999999</v>
      </c>
      <c r="V73" s="32">
        <v>1759.5439626878563</v>
      </c>
      <c r="W73" s="29">
        <v>148</v>
      </c>
      <c r="X73" s="29">
        <v>240</v>
      </c>
      <c r="Y73" s="29">
        <v>1589</v>
      </c>
      <c r="Z73" s="29">
        <v>1264</v>
      </c>
      <c r="AA73" s="33">
        <v>325</v>
      </c>
      <c r="AB73" s="29">
        <v>5696</v>
      </c>
      <c r="AC73" s="30">
        <v>48.654651063466304</v>
      </c>
      <c r="AD73" s="29">
        <v>278</v>
      </c>
      <c r="AE73" s="30">
        <v>2.3746476467070985</v>
      </c>
      <c r="AF73" s="29">
        <v>12</v>
      </c>
      <c r="AG73" s="30">
        <v>0.56710775047258977</v>
      </c>
      <c r="AH73" s="29">
        <v>64</v>
      </c>
      <c r="AI73" s="30">
        <v>2.5098039215686274</v>
      </c>
      <c r="AJ73" s="29">
        <v>612</v>
      </c>
      <c r="AK73" s="30">
        <v>3.0041233064991166</v>
      </c>
      <c r="AL73" s="29">
        <v>205</v>
      </c>
      <c r="AM73" s="30">
        <v>6.0812815188371401</v>
      </c>
      <c r="AN73" s="29">
        <v>316</v>
      </c>
      <c r="AO73" s="34">
        <v>9519</v>
      </c>
      <c r="AP73" s="34">
        <v>57685</v>
      </c>
      <c r="AQ73" s="29">
        <v>5419</v>
      </c>
      <c r="AR73" s="29">
        <v>8857</v>
      </c>
      <c r="AS73" s="29">
        <v>71</v>
      </c>
      <c r="AT73" s="29">
        <v>5198</v>
      </c>
      <c r="AU73" s="30">
        <v>58.688043355537999</v>
      </c>
      <c r="AV73" s="30">
        <v>112.25042339392571</v>
      </c>
      <c r="AW73" s="30">
        <v>48.802375809935207</v>
      </c>
      <c r="AX73" s="29">
        <v>726</v>
      </c>
      <c r="AY73" s="30">
        <v>8.1969064017161575</v>
      </c>
      <c r="AZ73" s="29">
        <v>375</v>
      </c>
      <c r="BA73" s="30">
        <v>51.652892561983471</v>
      </c>
      <c r="BB73" s="29">
        <v>566</v>
      </c>
      <c r="BC73" s="29">
        <v>3462</v>
      </c>
      <c r="BD73" s="29">
        <v>3225</v>
      </c>
      <c r="BE73" s="29">
        <v>15</v>
      </c>
      <c r="BF73" s="29">
        <v>4</v>
      </c>
      <c r="BG73" s="29">
        <v>1620</v>
      </c>
      <c r="BH73" s="30">
        <v>39.506172839506178</v>
      </c>
      <c r="BI73" s="30">
        <v>57.283950617283956</v>
      </c>
      <c r="BJ73" s="29">
        <v>81</v>
      </c>
      <c r="BK73" s="29">
        <v>24</v>
      </c>
      <c r="BL73" s="29">
        <v>28</v>
      </c>
      <c r="BM73" s="29">
        <v>5</v>
      </c>
      <c r="BN73" s="29">
        <v>9161</v>
      </c>
      <c r="BO73" s="29">
        <v>449.68584331435301</v>
      </c>
      <c r="BP73" s="28"/>
      <c r="BQ73" s="28"/>
      <c r="BR73" s="28"/>
      <c r="BS73" s="28"/>
      <c r="BT73" s="28"/>
      <c r="BU73" s="29"/>
      <c r="BV73" s="29"/>
    </row>
    <row r="74" spans="1:74">
      <c r="A74" s="28" t="s">
        <v>9</v>
      </c>
      <c r="B74" s="29">
        <v>88094</v>
      </c>
      <c r="C74" s="29">
        <v>14894</v>
      </c>
      <c r="D74" s="30">
        <v>16.906940313755761</v>
      </c>
      <c r="E74" s="29">
        <v>20612</v>
      </c>
      <c r="F74" s="30">
        <v>23.397734238427134</v>
      </c>
      <c r="G74" s="29">
        <v>8790</v>
      </c>
      <c r="H74" s="30">
        <v>9.9779780688809669</v>
      </c>
      <c r="I74" s="29">
        <v>24843</v>
      </c>
      <c r="J74" s="30">
        <v>28.215291659095037</v>
      </c>
      <c r="K74" s="29">
        <v>6457</v>
      </c>
      <c r="L74" s="30">
        <v>43.353028064992614</v>
      </c>
      <c r="M74" s="29">
        <v>45616</v>
      </c>
      <c r="N74" s="31">
        <v>1.9340582251841458</v>
      </c>
      <c r="O74" s="29">
        <v>20783</v>
      </c>
      <c r="P74" s="30">
        <v>45.560768151525778</v>
      </c>
      <c r="Q74" s="29">
        <v>9420</v>
      </c>
      <c r="R74" s="30">
        <v>20.650648895124515</v>
      </c>
      <c r="S74" s="29">
        <v>2661</v>
      </c>
      <c r="T74" s="30">
        <v>28.248407643312103</v>
      </c>
      <c r="U74" s="30">
        <v>26.576000000000001</v>
      </c>
      <c r="V74" s="32">
        <v>3314.7953040337147</v>
      </c>
      <c r="W74" s="29">
        <v>802</v>
      </c>
      <c r="X74" s="29">
        <v>875</v>
      </c>
      <c r="Y74" s="29">
        <v>6850</v>
      </c>
      <c r="Z74" s="29">
        <v>6475</v>
      </c>
      <c r="AA74" s="33">
        <v>375</v>
      </c>
      <c r="AB74" s="29">
        <v>31258</v>
      </c>
      <c r="AC74" s="30">
        <v>56.484576880680898</v>
      </c>
      <c r="AD74" s="29">
        <v>2904</v>
      </c>
      <c r="AE74" s="30">
        <v>5.2476553605956022</v>
      </c>
      <c r="AF74" s="29">
        <v>255</v>
      </c>
      <c r="AG74" s="30">
        <v>2.8130170987313843</v>
      </c>
      <c r="AH74" s="29">
        <v>456</v>
      </c>
      <c r="AI74" s="30">
        <v>4.4045204288611997</v>
      </c>
      <c r="AJ74" s="29">
        <v>8863</v>
      </c>
      <c r="AK74" s="30">
        <v>10.06084409834949</v>
      </c>
      <c r="AL74" s="29">
        <v>2726</v>
      </c>
      <c r="AM74" s="30">
        <v>22.449147657086385</v>
      </c>
      <c r="AN74" s="29">
        <v>4530</v>
      </c>
      <c r="AO74" s="34">
        <v>41811</v>
      </c>
      <c r="AP74" s="34">
        <v>31196</v>
      </c>
      <c r="AQ74" s="29">
        <v>15017</v>
      </c>
      <c r="AR74" s="29">
        <v>43254</v>
      </c>
      <c r="AS74" s="29">
        <v>160</v>
      </c>
      <c r="AT74" s="29">
        <v>12324</v>
      </c>
      <c r="AU74" s="30">
        <v>28.492162574559575</v>
      </c>
      <c r="AV74" s="30">
        <v>80.950386091459748</v>
      </c>
      <c r="AW74" s="30">
        <v>39.746498058891639</v>
      </c>
      <c r="AX74" s="29">
        <v>3726</v>
      </c>
      <c r="AY74" s="30">
        <v>8.6142322097378266</v>
      </c>
      <c r="AZ74" s="29">
        <v>986</v>
      </c>
      <c r="BA74" s="30">
        <v>26.462694578636608</v>
      </c>
      <c r="BB74" s="29">
        <v>398</v>
      </c>
      <c r="BC74" s="29">
        <v>2804</v>
      </c>
      <c r="BD74" s="29">
        <v>2228</v>
      </c>
      <c r="BE74" s="29">
        <v>34</v>
      </c>
      <c r="BF74" s="29">
        <v>13</v>
      </c>
      <c r="BG74" s="29">
        <v>5104</v>
      </c>
      <c r="BH74" s="30">
        <v>52.997648902821318</v>
      </c>
      <c r="BI74" s="30">
        <v>43.201410658307211</v>
      </c>
      <c r="BJ74" s="29">
        <v>156</v>
      </c>
      <c r="BK74" s="29">
        <v>55</v>
      </c>
      <c r="BL74" s="29">
        <v>61</v>
      </c>
      <c r="BM74" s="29">
        <v>16</v>
      </c>
      <c r="BN74" s="29">
        <v>35122</v>
      </c>
      <c r="BO74" s="29">
        <v>398.68776534156694</v>
      </c>
      <c r="BP74" s="28"/>
      <c r="BQ74" s="28"/>
      <c r="BR74" s="28"/>
      <c r="BS74" s="28"/>
      <c r="BT74" s="28"/>
      <c r="BU74" s="29"/>
      <c r="BV74" s="29"/>
    </row>
    <row r="75" spans="1:74">
      <c r="A75" s="28" t="s">
        <v>69</v>
      </c>
      <c r="B75" s="29">
        <v>39074</v>
      </c>
      <c r="C75" s="29">
        <v>6021</v>
      </c>
      <c r="D75" s="30">
        <v>15.40922352459436</v>
      </c>
      <c r="E75" s="29">
        <v>9441</v>
      </c>
      <c r="F75" s="30">
        <v>24.161846752316119</v>
      </c>
      <c r="G75" s="29">
        <v>4127</v>
      </c>
      <c r="H75" s="30">
        <v>10.562010544095818</v>
      </c>
      <c r="I75" s="29">
        <v>14263</v>
      </c>
      <c r="J75" s="30">
        <v>36.535259612182692</v>
      </c>
      <c r="K75" s="29">
        <v>3264</v>
      </c>
      <c r="L75" s="30">
        <v>54.24630214392554</v>
      </c>
      <c r="M75" s="29">
        <v>20564</v>
      </c>
      <c r="N75" s="31">
        <v>1.8990955067107567</v>
      </c>
      <c r="O75" s="29">
        <v>9756</v>
      </c>
      <c r="P75" s="30">
        <v>47.442131880957014</v>
      </c>
      <c r="Q75" s="29">
        <v>3813</v>
      </c>
      <c r="R75" s="30">
        <v>18.542112429488427</v>
      </c>
      <c r="S75" s="29">
        <v>1075</v>
      </c>
      <c r="T75" s="30">
        <v>28.193023865722527</v>
      </c>
      <c r="U75" s="30">
        <v>13.045</v>
      </c>
      <c r="V75" s="32">
        <v>2995.3238788807971</v>
      </c>
      <c r="W75" s="29">
        <v>337</v>
      </c>
      <c r="X75" s="29">
        <v>434</v>
      </c>
      <c r="Y75" s="29">
        <v>3143</v>
      </c>
      <c r="Z75" s="29">
        <v>2858</v>
      </c>
      <c r="AA75" s="33">
        <v>285</v>
      </c>
      <c r="AB75" s="29">
        <v>14304</v>
      </c>
      <c r="AC75" s="30">
        <v>57.74727492935002</v>
      </c>
      <c r="AD75" s="29">
        <v>1474</v>
      </c>
      <c r="AE75" s="30">
        <v>5.9507468712151796</v>
      </c>
      <c r="AF75" s="29">
        <v>109</v>
      </c>
      <c r="AG75" s="30">
        <v>2.4971363115693013</v>
      </c>
      <c r="AH75" s="29">
        <v>250</v>
      </c>
      <c r="AI75" s="30">
        <v>5.4993400791904969</v>
      </c>
      <c r="AJ75" s="29">
        <v>4171</v>
      </c>
      <c r="AK75" s="30">
        <v>10.674617392639608</v>
      </c>
      <c r="AL75" s="29">
        <v>1112</v>
      </c>
      <c r="AM75" s="30">
        <v>22.866543286037423</v>
      </c>
      <c r="AN75" s="29">
        <v>2315</v>
      </c>
      <c r="AO75" s="34">
        <v>18306</v>
      </c>
      <c r="AP75" s="34">
        <v>27477</v>
      </c>
      <c r="AQ75" s="29">
        <v>5665</v>
      </c>
      <c r="AR75" s="29">
        <v>19928</v>
      </c>
      <c r="AS75" s="29">
        <v>178</v>
      </c>
      <c r="AT75" s="29">
        <v>4385</v>
      </c>
      <c r="AU75" s="30">
        <v>22.004215174628662</v>
      </c>
      <c r="AV75" s="30">
        <v>74.652047370533921</v>
      </c>
      <c r="AW75" s="30">
        <v>38.073040896759991</v>
      </c>
      <c r="AX75" s="29">
        <v>2242</v>
      </c>
      <c r="AY75" s="30">
        <v>11.250501806503411</v>
      </c>
      <c r="AZ75" s="29">
        <v>1131</v>
      </c>
      <c r="BA75" s="30">
        <v>50.446030330062442</v>
      </c>
      <c r="BB75" s="29">
        <v>384</v>
      </c>
      <c r="BC75" s="29">
        <v>2603</v>
      </c>
      <c r="BD75" s="29">
        <v>2143</v>
      </c>
      <c r="BE75" s="29">
        <v>13</v>
      </c>
      <c r="BF75" s="29">
        <v>4</v>
      </c>
      <c r="BG75" s="29">
        <v>2167</v>
      </c>
      <c r="BH75" s="30">
        <v>56.760498384863865</v>
      </c>
      <c r="BI75" s="30">
        <v>40.747577295800646</v>
      </c>
      <c r="BJ75" s="29">
        <v>51</v>
      </c>
      <c r="BK75" s="29">
        <v>22</v>
      </c>
      <c r="BL75" s="29">
        <v>24</v>
      </c>
      <c r="BM75" s="29">
        <v>7</v>
      </c>
      <c r="BN75" s="29">
        <v>14139</v>
      </c>
      <c r="BO75" s="29">
        <v>361.85187080923373</v>
      </c>
      <c r="BP75" s="28"/>
      <c r="BQ75" s="28"/>
      <c r="BR75" s="28"/>
      <c r="BS75" s="28"/>
      <c r="BT75" s="28"/>
      <c r="BU75" s="29"/>
      <c r="BV75" s="29"/>
    </row>
    <row r="76" spans="1:74">
      <c r="A76" s="28" t="s">
        <v>64</v>
      </c>
      <c r="B76" s="29">
        <v>33295</v>
      </c>
      <c r="C76" s="29">
        <v>5494</v>
      </c>
      <c r="D76" s="30">
        <v>16.500976122540923</v>
      </c>
      <c r="E76" s="29">
        <v>6926</v>
      </c>
      <c r="F76" s="30">
        <v>20.801922210542124</v>
      </c>
      <c r="G76" s="29">
        <v>3609</v>
      </c>
      <c r="H76" s="30">
        <v>10.839465385192971</v>
      </c>
      <c r="I76" s="29">
        <v>9318</v>
      </c>
      <c r="J76" s="30">
        <v>28.001322234576435</v>
      </c>
      <c r="K76" s="29">
        <v>2146</v>
      </c>
      <c r="L76" s="30">
        <v>39.067904605862005</v>
      </c>
      <c r="M76" s="29">
        <v>17672</v>
      </c>
      <c r="N76" s="31">
        <v>1.8637392485287461</v>
      </c>
      <c r="O76" s="29">
        <v>8794</v>
      </c>
      <c r="P76" s="30">
        <v>49.762335898596653</v>
      </c>
      <c r="Q76" s="29">
        <v>3314</v>
      </c>
      <c r="R76" s="30">
        <v>18.752829334540515</v>
      </c>
      <c r="S76" s="29">
        <v>973</v>
      </c>
      <c r="T76" s="30">
        <v>29.360289680144838</v>
      </c>
      <c r="U76" s="30">
        <v>10.356</v>
      </c>
      <c r="V76" s="32">
        <v>3215.0444186944765</v>
      </c>
      <c r="W76" s="29">
        <v>343</v>
      </c>
      <c r="X76" s="29">
        <v>372</v>
      </c>
      <c r="Y76" s="29">
        <v>3680</v>
      </c>
      <c r="Z76" s="29">
        <v>3233</v>
      </c>
      <c r="AA76" s="33">
        <v>447</v>
      </c>
      <c r="AB76" s="29">
        <v>12313</v>
      </c>
      <c r="AC76" s="30">
        <v>56.367881340413845</v>
      </c>
      <c r="AD76" s="29">
        <v>1087</v>
      </c>
      <c r="AE76" s="30">
        <v>4.9761948361106025</v>
      </c>
      <c r="AF76" s="29">
        <v>69</v>
      </c>
      <c r="AG76" s="30">
        <v>1.8760195758564437</v>
      </c>
      <c r="AH76" s="29">
        <v>159</v>
      </c>
      <c r="AI76" s="30">
        <v>4.2264752791068583</v>
      </c>
      <c r="AJ76" s="29">
        <v>3003</v>
      </c>
      <c r="AK76" s="30">
        <v>9.0193722781198389</v>
      </c>
      <c r="AL76" s="29">
        <v>801</v>
      </c>
      <c r="AM76" s="30">
        <v>17.701657458563535</v>
      </c>
      <c r="AN76" s="29">
        <v>1733</v>
      </c>
      <c r="AO76" s="34">
        <v>15866</v>
      </c>
      <c r="AP76" s="34">
        <v>32742</v>
      </c>
      <c r="AQ76" s="29">
        <v>5080</v>
      </c>
      <c r="AR76" s="29">
        <v>16346</v>
      </c>
      <c r="AS76" s="29">
        <v>70</v>
      </c>
      <c r="AT76" s="29">
        <v>3998</v>
      </c>
      <c r="AU76" s="30">
        <v>24.45858313960602</v>
      </c>
      <c r="AV76" s="30">
        <v>79.655634405970886</v>
      </c>
      <c r="AW76" s="30">
        <v>39.106502477849524</v>
      </c>
      <c r="AX76" s="29">
        <v>734</v>
      </c>
      <c r="AY76" s="30">
        <v>4.4903952037195642</v>
      </c>
      <c r="AZ76" s="29">
        <v>316</v>
      </c>
      <c r="BA76" s="30">
        <v>43.051771117166211</v>
      </c>
      <c r="BB76" s="29">
        <v>413</v>
      </c>
      <c r="BC76" s="29">
        <v>2591</v>
      </c>
      <c r="BD76" s="29">
        <v>2578</v>
      </c>
      <c r="BE76" s="29">
        <v>22</v>
      </c>
      <c r="BF76" s="29">
        <v>7</v>
      </c>
      <c r="BG76" s="29">
        <v>1840</v>
      </c>
      <c r="BH76" s="30">
        <v>49.945652173913047</v>
      </c>
      <c r="BI76" s="30">
        <v>47.065217391304351</v>
      </c>
      <c r="BJ76" s="29">
        <v>138</v>
      </c>
      <c r="BK76" s="29">
        <v>36</v>
      </c>
      <c r="BL76" s="29">
        <v>46</v>
      </c>
      <c r="BM76" s="29">
        <v>12</v>
      </c>
      <c r="BN76" s="29">
        <v>11711</v>
      </c>
      <c r="BO76" s="29">
        <v>351.73449466886922</v>
      </c>
      <c r="BP76" s="28"/>
      <c r="BQ76" s="28"/>
      <c r="BR76" s="28"/>
      <c r="BS76" s="28"/>
      <c r="BT76" s="28"/>
      <c r="BU76" s="29"/>
      <c r="BV76" s="29"/>
    </row>
    <row r="77" spans="1:74">
      <c r="A77" s="28" t="s">
        <v>74</v>
      </c>
      <c r="B77" s="29">
        <v>3920</v>
      </c>
      <c r="C77" s="29">
        <v>758</v>
      </c>
      <c r="D77" s="30">
        <v>19.336734693877549</v>
      </c>
      <c r="E77" s="29">
        <v>603</v>
      </c>
      <c r="F77" s="30">
        <v>15.382653061224488</v>
      </c>
      <c r="G77" s="29">
        <v>727</v>
      </c>
      <c r="H77" s="30">
        <v>18.545918367346939</v>
      </c>
      <c r="I77" s="29">
        <v>997</v>
      </c>
      <c r="J77" s="30">
        <v>25.45965270684372</v>
      </c>
      <c r="K77" s="29">
        <v>281</v>
      </c>
      <c r="L77" s="30">
        <v>37.071240105540895</v>
      </c>
      <c r="M77" s="29">
        <v>1522</v>
      </c>
      <c r="N77" s="31">
        <v>2.2174770039421814</v>
      </c>
      <c r="O77" s="29">
        <v>512</v>
      </c>
      <c r="P77" s="30">
        <v>33.63994743758213</v>
      </c>
      <c r="Q77" s="29">
        <v>371</v>
      </c>
      <c r="R77" s="30">
        <v>24.375821287779235</v>
      </c>
      <c r="S77" s="29">
        <v>71</v>
      </c>
      <c r="T77" s="30">
        <v>19.137466307277627</v>
      </c>
      <c r="U77" s="30">
        <v>10.618</v>
      </c>
      <c r="V77" s="32">
        <v>369.18440384253154</v>
      </c>
      <c r="W77" s="29">
        <v>51</v>
      </c>
      <c r="X77" s="29">
        <v>21</v>
      </c>
      <c r="Y77" s="29">
        <v>507</v>
      </c>
      <c r="Z77" s="29">
        <v>514</v>
      </c>
      <c r="AA77" s="33">
        <v>-7</v>
      </c>
      <c r="AB77" s="29">
        <v>1376</v>
      </c>
      <c r="AC77" s="30">
        <v>51.000741289844328</v>
      </c>
      <c r="AD77" s="29">
        <v>118</v>
      </c>
      <c r="AE77" s="30">
        <v>4.3736100815418828</v>
      </c>
      <c r="AF77" s="29">
        <v>8</v>
      </c>
      <c r="AG77" s="30">
        <v>1.6563146997929605</v>
      </c>
      <c r="AH77" s="29">
        <v>21</v>
      </c>
      <c r="AI77" s="30">
        <v>4.4585987261146496</v>
      </c>
      <c r="AJ77" s="29">
        <v>261</v>
      </c>
      <c r="AK77" s="30">
        <v>6.658163265306122</v>
      </c>
      <c r="AL77" s="29">
        <v>77</v>
      </c>
      <c r="AM77" s="30">
        <v>12.439418416801292</v>
      </c>
      <c r="AN77" s="29">
        <v>133</v>
      </c>
      <c r="AO77" s="34">
        <v>1696</v>
      </c>
      <c r="AP77" s="34">
        <v>38200</v>
      </c>
      <c r="AQ77" s="29">
        <v>927</v>
      </c>
      <c r="AR77" s="29">
        <v>1433</v>
      </c>
      <c r="AS77" s="29">
        <v>6</v>
      </c>
      <c r="AT77" s="29">
        <v>955</v>
      </c>
      <c r="AU77" s="30">
        <v>66.643405443126312</v>
      </c>
      <c r="AV77" s="30">
        <v>104.42707606420097</v>
      </c>
      <c r="AW77" s="30">
        <v>38.174489795918369</v>
      </c>
      <c r="AX77" s="29">
        <v>17</v>
      </c>
      <c r="AY77" s="30">
        <v>1.1863224005582693</v>
      </c>
      <c r="AZ77" s="29">
        <v>12</v>
      </c>
      <c r="BA77" s="30">
        <v>70.588235294117638</v>
      </c>
      <c r="BB77" s="29">
        <v>230</v>
      </c>
      <c r="BC77" s="29">
        <v>2355</v>
      </c>
      <c r="BD77" s="35"/>
      <c r="BE77" s="29">
        <v>1</v>
      </c>
      <c r="BF77" s="29">
        <v>1</v>
      </c>
      <c r="BG77" s="29">
        <v>252</v>
      </c>
      <c r="BH77" s="30">
        <v>55.158730158730158</v>
      </c>
      <c r="BI77" s="30">
        <v>41.666666666666664</v>
      </c>
      <c r="BJ77" s="29">
        <v>7</v>
      </c>
      <c r="BK77" s="29">
        <v>5</v>
      </c>
      <c r="BL77" s="29"/>
      <c r="BM77" s="29">
        <v>1</v>
      </c>
      <c r="BN77" s="29">
        <v>1745</v>
      </c>
      <c r="BO77" s="29">
        <v>445.15306122448976</v>
      </c>
      <c r="BP77" s="28"/>
      <c r="BQ77" s="28"/>
      <c r="BR77" s="28"/>
      <c r="BS77" s="28"/>
      <c r="BT77" s="28"/>
      <c r="BU77" s="29"/>
      <c r="BV77" s="29"/>
    </row>
    <row r="78" spans="1:74">
      <c r="A78" s="28" t="s">
        <v>75</v>
      </c>
      <c r="B78" s="29">
        <v>2227</v>
      </c>
      <c r="C78" s="29">
        <v>420</v>
      </c>
      <c r="D78" s="30">
        <v>18.859452177817694</v>
      </c>
      <c r="E78" s="29">
        <v>440</v>
      </c>
      <c r="F78" s="30">
        <v>19.757521329142346</v>
      </c>
      <c r="G78" s="29">
        <v>67</v>
      </c>
      <c r="H78" s="30">
        <v>3.0085316569375844</v>
      </c>
      <c r="I78" s="29">
        <v>183</v>
      </c>
      <c r="J78" s="30">
        <v>8.2432432432432439</v>
      </c>
      <c r="K78" s="29">
        <v>52</v>
      </c>
      <c r="L78" s="30">
        <v>12.410501193317421</v>
      </c>
      <c r="M78" s="29">
        <v>1005</v>
      </c>
      <c r="N78" s="31">
        <v>2.2328358208955223</v>
      </c>
      <c r="O78" s="29">
        <v>329</v>
      </c>
      <c r="P78" s="30">
        <v>32.736318407960198</v>
      </c>
      <c r="Q78" s="29">
        <v>261</v>
      </c>
      <c r="R78" s="30">
        <v>25.970149253731343</v>
      </c>
      <c r="S78" s="29">
        <v>63</v>
      </c>
      <c r="T78" s="30">
        <v>24.137931034482758</v>
      </c>
      <c r="U78" s="30">
        <v>15.613</v>
      </c>
      <c r="V78" s="32">
        <v>142.63754563504773</v>
      </c>
      <c r="W78" s="29">
        <v>22</v>
      </c>
      <c r="X78" s="29">
        <v>25</v>
      </c>
      <c r="Y78" s="29">
        <v>159</v>
      </c>
      <c r="Z78" s="29">
        <v>142</v>
      </c>
      <c r="AA78" s="33">
        <v>17</v>
      </c>
      <c r="AB78" s="29">
        <v>840</v>
      </c>
      <c r="AC78" s="30">
        <v>57.652711050102951</v>
      </c>
      <c r="AD78" s="29">
        <v>43</v>
      </c>
      <c r="AE78" s="30">
        <v>2.9512697323266988</v>
      </c>
      <c r="AF78" s="29">
        <v>8</v>
      </c>
      <c r="AG78" s="30">
        <v>3.2653061224489792</v>
      </c>
      <c r="AH78" s="29">
        <v>8</v>
      </c>
      <c r="AI78" s="30">
        <v>2.6666666666666665</v>
      </c>
      <c r="AJ78" s="29">
        <v>71</v>
      </c>
      <c r="AK78" s="30">
        <v>3.1881454872025148</v>
      </c>
      <c r="AL78" s="29">
        <v>26</v>
      </c>
      <c r="AM78" s="30">
        <v>7.8787878787878789</v>
      </c>
      <c r="AN78" s="29">
        <v>28</v>
      </c>
      <c r="AO78" s="34">
        <v>1064</v>
      </c>
      <c r="AP78" s="34">
        <v>44570</v>
      </c>
      <c r="AQ78" s="29">
        <v>635</v>
      </c>
      <c r="AR78" s="29">
        <v>890</v>
      </c>
      <c r="AS78" s="29">
        <v>2</v>
      </c>
      <c r="AT78" s="29">
        <v>690</v>
      </c>
      <c r="AU78" s="30">
        <v>77.528089887640448</v>
      </c>
      <c r="AV78" s="30">
        <v>107.47752808988764</v>
      </c>
      <c r="AW78" s="30">
        <v>42.952402334979794</v>
      </c>
      <c r="AX78" s="29">
        <v>4</v>
      </c>
      <c r="AY78" s="30">
        <v>0.449438202247191</v>
      </c>
      <c r="AZ78" s="29"/>
      <c r="BA78" s="29"/>
      <c r="BB78" s="29">
        <v>192</v>
      </c>
      <c r="BC78" s="29">
        <v>2089</v>
      </c>
      <c r="BD78" s="35"/>
      <c r="BE78" s="29">
        <v>1</v>
      </c>
      <c r="BF78" s="29">
        <v>1</v>
      </c>
      <c r="BG78" s="29">
        <v>164</v>
      </c>
      <c r="BH78" s="30">
        <v>53.658536585365859</v>
      </c>
      <c r="BI78" s="30">
        <v>43.902439024390247</v>
      </c>
      <c r="BJ78" s="29">
        <v>1</v>
      </c>
      <c r="BK78" s="29">
        <v>1</v>
      </c>
      <c r="BL78" s="29"/>
      <c r="BM78" s="29"/>
      <c r="BN78" s="29">
        <v>1197</v>
      </c>
      <c r="BO78" s="29">
        <v>537.49438706780415</v>
      </c>
      <c r="BP78" s="28"/>
      <c r="BQ78" s="28"/>
      <c r="BR78" s="28"/>
      <c r="BS78" s="28"/>
      <c r="BT78" s="28"/>
      <c r="BU78" s="29"/>
      <c r="BV78" s="29"/>
    </row>
    <row r="79" spans="1:74">
      <c r="A79" s="28" t="s">
        <v>73</v>
      </c>
      <c r="B79" s="29">
        <v>3651</v>
      </c>
      <c r="C79" s="29">
        <v>612</v>
      </c>
      <c r="D79" s="30">
        <v>16.76253081347576</v>
      </c>
      <c r="E79" s="29">
        <v>768</v>
      </c>
      <c r="F79" s="30">
        <v>21.035332785538209</v>
      </c>
      <c r="G79" s="29">
        <v>119</v>
      </c>
      <c r="H79" s="30">
        <v>3.2593809915091758</v>
      </c>
      <c r="I79" s="29">
        <v>247</v>
      </c>
      <c r="J79" s="30">
        <v>6.7634173055859801</v>
      </c>
      <c r="K79" s="29">
        <v>53</v>
      </c>
      <c r="L79" s="30">
        <v>8.6601307189542478</v>
      </c>
      <c r="M79" s="29">
        <v>1653</v>
      </c>
      <c r="N79" s="31">
        <v>2.2002419842710226</v>
      </c>
      <c r="O79" s="29">
        <v>553</v>
      </c>
      <c r="P79" s="30">
        <v>33.454325468844523</v>
      </c>
      <c r="Q79" s="29">
        <v>382</v>
      </c>
      <c r="R79" s="30">
        <v>23.109497882637626</v>
      </c>
      <c r="S79" s="29">
        <v>67</v>
      </c>
      <c r="T79" s="30">
        <v>17.539267015706805</v>
      </c>
      <c r="U79" s="30">
        <v>18.617999999999999</v>
      </c>
      <c r="V79" s="32">
        <v>196.10054785691267</v>
      </c>
      <c r="W79" s="29">
        <v>31</v>
      </c>
      <c r="X79" s="29">
        <v>30</v>
      </c>
      <c r="Y79" s="29">
        <v>313</v>
      </c>
      <c r="Z79" s="29">
        <v>238</v>
      </c>
      <c r="AA79" s="33">
        <v>75</v>
      </c>
      <c r="AB79" s="29">
        <v>1414</v>
      </c>
      <c r="AC79" s="30">
        <v>58.965804837364466</v>
      </c>
      <c r="AD79" s="29">
        <v>54</v>
      </c>
      <c r="AE79" s="30">
        <v>2.2518765638031693</v>
      </c>
      <c r="AF79" s="29">
        <v>6</v>
      </c>
      <c r="AG79" s="30">
        <v>1.5625</v>
      </c>
      <c r="AH79" s="29">
        <v>10</v>
      </c>
      <c r="AI79" s="30">
        <v>2.0533880903490758</v>
      </c>
      <c r="AJ79" s="29">
        <v>88</v>
      </c>
      <c r="AK79" s="30">
        <v>2.41029854834292</v>
      </c>
      <c r="AL79" s="29">
        <v>24</v>
      </c>
      <c r="AM79" s="30">
        <v>4.9484536082474229</v>
      </c>
      <c r="AN79" s="29">
        <v>51</v>
      </c>
      <c r="AO79" s="34">
        <v>1766</v>
      </c>
      <c r="AP79" s="34">
        <v>35802</v>
      </c>
      <c r="AQ79" s="29">
        <v>1031</v>
      </c>
      <c r="AR79" s="29">
        <v>1498</v>
      </c>
      <c r="AS79" s="29">
        <v>2</v>
      </c>
      <c r="AT79" s="29">
        <v>1117</v>
      </c>
      <c r="AU79" s="30">
        <v>74.566088117489983</v>
      </c>
      <c r="AV79" s="30">
        <v>107.96061415220294</v>
      </c>
      <c r="AW79" s="30">
        <v>44.296083264858943</v>
      </c>
      <c r="AX79" s="29">
        <v>20</v>
      </c>
      <c r="AY79" s="30">
        <v>1.3351134846461949</v>
      </c>
      <c r="AZ79" s="29"/>
      <c r="BA79" s="29"/>
      <c r="BB79" s="29">
        <v>214</v>
      </c>
      <c r="BC79" s="29">
        <v>2135</v>
      </c>
      <c r="BD79" s="35"/>
      <c r="BE79" s="29">
        <v>2</v>
      </c>
      <c r="BF79" s="29"/>
      <c r="BG79" s="29">
        <v>221</v>
      </c>
      <c r="BH79" s="30">
        <v>60.633484162895925</v>
      </c>
      <c r="BI79" s="30">
        <v>38.009049773755656</v>
      </c>
      <c r="BJ79" s="29">
        <v>1</v>
      </c>
      <c r="BK79" s="29">
        <v>1</v>
      </c>
      <c r="BL79" s="29">
        <v>2</v>
      </c>
      <c r="BM79" s="29"/>
      <c r="BN79" s="29">
        <v>1960</v>
      </c>
      <c r="BO79" s="29">
        <v>536.83922213092308</v>
      </c>
      <c r="BP79" s="28"/>
      <c r="BQ79" s="28"/>
      <c r="BR79" s="28"/>
      <c r="BS79" s="28"/>
      <c r="BT79" s="28"/>
      <c r="BU79" s="29"/>
      <c r="BV79" s="29"/>
    </row>
    <row r="80" spans="1:74">
      <c r="A80" s="28" t="s">
        <v>72</v>
      </c>
      <c r="B80" s="29">
        <v>9341</v>
      </c>
      <c r="C80" s="29">
        <v>1594</v>
      </c>
      <c r="D80" s="30">
        <v>17.064554116261643</v>
      </c>
      <c r="E80" s="29">
        <v>1910</v>
      </c>
      <c r="F80" s="30">
        <v>20.447489562145382</v>
      </c>
      <c r="G80" s="29">
        <v>319</v>
      </c>
      <c r="H80" s="30">
        <v>3.4150519216357993</v>
      </c>
      <c r="I80" s="29">
        <v>770</v>
      </c>
      <c r="J80" s="30">
        <v>8.2458770614692654</v>
      </c>
      <c r="K80" s="29">
        <v>199</v>
      </c>
      <c r="L80" s="30">
        <v>12.484316185696361</v>
      </c>
      <c r="M80" s="29">
        <v>4277</v>
      </c>
      <c r="N80" s="31">
        <v>2.203413607668927</v>
      </c>
      <c r="O80" s="29">
        <v>1385</v>
      </c>
      <c r="P80" s="30">
        <v>32.382511105915356</v>
      </c>
      <c r="Q80" s="29">
        <v>1013</v>
      </c>
      <c r="R80" s="30">
        <v>23.684825812485386</v>
      </c>
      <c r="S80" s="29">
        <v>199</v>
      </c>
      <c r="T80" s="30">
        <v>19.644619940769989</v>
      </c>
      <c r="U80" s="30">
        <v>32.353999999999999</v>
      </c>
      <c r="V80" s="32">
        <v>288.71236941336468</v>
      </c>
      <c r="W80" s="29">
        <v>68</v>
      </c>
      <c r="X80" s="29">
        <v>65</v>
      </c>
      <c r="Y80" s="29">
        <v>606</v>
      </c>
      <c r="Z80" s="29">
        <v>528</v>
      </c>
      <c r="AA80" s="33">
        <v>78</v>
      </c>
      <c r="AB80" s="29">
        <v>3767</v>
      </c>
      <c r="AC80" s="30">
        <v>61.361785307053268</v>
      </c>
      <c r="AD80" s="29">
        <v>142</v>
      </c>
      <c r="AE80" s="30">
        <v>2.3130803062388012</v>
      </c>
      <c r="AF80" s="29">
        <v>12</v>
      </c>
      <c r="AG80" s="30">
        <v>1.2332990750256936</v>
      </c>
      <c r="AH80" s="29">
        <v>37</v>
      </c>
      <c r="AI80" s="30">
        <v>3.0352748154224773</v>
      </c>
      <c r="AJ80" s="29">
        <v>212</v>
      </c>
      <c r="AK80" s="30">
        <v>2.2695642864789636</v>
      </c>
      <c r="AL80" s="29">
        <v>55</v>
      </c>
      <c r="AM80" s="30">
        <v>4.2569659442724461</v>
      </c>
      <c r="AN80" s="29">
        <v>126</v>
      </c>
      <c r="AO80" s="34">
        <v>4681</v>
      </c>
      <c r="AP80" s="34">
        <v>36752</v>
      </c>
      <c r="AQ80" s="29">
        <v>2712</v>
      </c>
      <c r="AR80" s="29">
        <v>3990</v>
      </c>
      <c r="AS80" s="29">
        <v>38</v>
      </c>
      <c r="AT80" s="29">
        <v>2982</v>
      </c>
      <c r="AU80" s="30">
        <v>74.736842105263165</v>
      </c>
      <c r="AV80" s="30">
        <v>106.61102756892231</v>
      </c>
      <c r="AW80" s="30">
        <v>45.538807408200405</v>
      </c>
      <c r="AX80" s="29">
        <v>34</v>
      </c>
      <c r="AY80" s="30">
        <v>0.8521303258145364</v>
      </c>
      <c r="AZ80" s="29">
        <v>8</v>
      </c>
      <c r="BA80" s="30">
        <v>23.52941176470588</v>
      </c>
      <c r="BB80" s="29">
        <v>202</v>
      </c>
      <c r="BC80" s="29">
        <v>1929</v>
      </c>
      <c r="BD80" s="35"/>
      <c r="BE80" s="29">
        <v>8</v>
      </c>
      <c r="BF80" s="29">
        <v>3</v>
      </c>
      <c r="BG80" s="29">
        <v>560</v>
      </c>
      <c r="BH80" s="30">
        <v>64.464285714285722</v>
      </c>
      <c r="BI80" s="30">
        <v>34.107142857142861</v>
      </c>
      <c r="BJ80" s="29">
        <v>8</v>
      </c>
      <c r="BK80" s="29">
        <v>8</v>
      </c>
      <c r="BL80" s="29">
        <v>3</v>
      </c>
      <c r="BM80" s="29">
        <v>2</v>
      </c>
      <c r="BN80" s="29">
        <v>5133</v>
      </c>
      <c r="BO80" s="29">
        <v>549.51290011776041</v>
      </c>
      <c r="BP80" s="28"/>
      <c r="BQ80" s="28"/>
      <c r="BR80" s="28"/>
      <c r="BS80" s="28"/>
      <c r="BT80" s="28"/>
      <c r="BU80" s="29"/>
      <c r="BV80" s="29"/>
    </row>
    <row r="81" spans="1:74">
      <c r="A81" s="28" t="s">
        <v>70</v>
      </c>
      <c r="B81" s="29">
        <v>2512</v>
      </c>
      <c r="C81" s="29">
        <v>406</v>
      </c>
      <c r="D81" s="30">
        <v>16.162420382165603</v>
      </c>
      <c r="E81" s="29">
        <v>518</v>
      </c>
      <c r="F81" s="30">
        <v>20.621019108280255</v>
      </c>
      <c r="G81" s="29">
        <v>195</v>
      </c>
      <c r="H81" s="30">
        <v>7.7627388535031843</v>
      </c>
      <c r="I81" s="29">
        <v>329</v>
      </c>
      <c r="J81" s="30">
        <v>13.107569721115537</v>
      </c>
      <c r="K81" s="29">
        <v>85</v>
      </c>
      <c r="L81" s="30">
        <v>20.935960591133007</v>
      </c>
      <c r="M81" s="29">
        <v>1189</v>
      </c>
      <c r="N81" s="31">
        <v>2.1396131202691335</v>
      </c>
      <c r="O81" s="29">
        <v>408</v>
      </c>
      <c r="P81" s="30">
        <v>34.31455004205214</v>
      </c>
      <c r="Q81" s="29">
        <v>257</v>
      </c>
      <c r="R81" s="30">
        <v>21.614802354920101</v>
      </c>
      <c r="S81" s="29">
        <v>50</v>
      </c>
      <c r="T81" s="30">
        <v>19.45525291828794</v>
      </c>
      <c r="U81" s="30">
        <v>14.08</v>
      </c>
      <c r="V81" s="32">
        <v>178.40909090909091</v>
      </c>
      <c r="W81" s="29">
        <v>19</v>
      </c>
      <c r="X81" s="29">
        <v>21</v>
      </c>
      <c r="Y81" s="29">
        <v>235</v>
      </c>
      <c r="Z81" s="29">
        <v>183</v>
      </c>
      <c r="AA81" s="33">
        <v>52</v>
      </c>
      <c r="AB81" s="29">
        <v>930</v>
      </c>
      <c r="AC81" s="30">
        <v>55.95667870036101</v>
      </c>
      <c r="AD81" s="29">
        <v>37</v>
      </c>
      <c r="AE81" s="30">
        <v>2.2262334536702766</v>
      </c>
      <c r="AF81" s="29">
        <v>7</v>
      </c>
      <c r="AG81" s="30">
        <v>2.6217228464419478</v>
      </c>
      <c r="AH81" s="29">
        <v>8</v>
      </c>
      <c r="AI81" s="30">
        <v>2.6402640264026402</v>
      </c>
      <c r="AJ81" s="29">
        <v>63</v>
      </c>
      <c r="AK81" s="30">
        <v>2.5079617834394905</v>
      </c>
      <c r="AL81" s="29">
        <v>21</v>
      </c>
      <c r="AM81" s="30">
        <v>6.3253012048192776</v>
      </c>
      <c r="AN81" s="29">
        <v>35</v>
      </c>
      <c r="AO81" s="34">
        <v>1147</v>
      </c>
      <c r="AP81" s="34">
        <v>33972</v>
      </c>
      <c r="AQ81" s="29">
        <v>684</v>
      </c>
      <c r="AR81" s="29">
        <v>1039</v>
      </c>
      <c r="AS81" s="29">
        <v>17</v>
      </c>
      <c r="AT81" s="29">
        <v>724</v>
      </c>
      <c r="AU81" s="30">
        <v>69.682386910490848</v>
      </c>
      <c r="AV81" s="30">
        <v>119.30991337824831</v>
      </c>
      <c r="AW81" s="30">
        <v>49.348328025477706</v>
      </c>
      <c r="AX81" s="29">
        <v>3</v>
      </c>
      <c r="AY81" s="30">
        <v>0.28873917228103946</v>
      </c>
      <c r="AZ81" s="29"/>
      <c r="BA81" s="29"/>
      <c r="BB81" s="29">
        <v>192</v>
      </c>
      <c r="BC81" s="35"/>
      <c r="BD81" s="35"/>
      <c r="BE81" s="29">
        <v>1</v>
      </c>
      <c r="BF81" s="29">
        <v>1</v>
      </c>
      <c r="BG81" s="29">
        <v>144</v>
      </c>
      <c r="BH81" s="30">
        <v>65.277777777777786</v>
      </c>
      <c r="BI81" s="30">
        <v>32.638888888888893</v>
      </c>
      <c r="BJ81" s="29">
        <v>2</v>
      </c>
      <c r="BK81" s="29">
        <v>2</v>
      </c>
      <c r="BL81" s="29"/>
      <c r="BM81" s="29"/>
      <c r="BN81" s="29">
        <v>1430</v>
      </c>
      <c r="BO81" s="29">
        <v>569.26751592356686</v>
      </c>
      <c r="BP81" s="28"/>
      <c r="BQ81" s="28"/>
      <c r="BR81" s="28"/>
      <c r="BS81" s="28"/>
      <c r="BT81" s="28"/>
      <c r="BU81" s="29"/>
      <c r="BV81" s="29"/>
    </row>
    <row r="82" spans="1:74">
      <c r="A82" s="28" t="s">
        <v>71</v>
      </c>
      <c r="B82" s="29">
        <v>502</v>
      </c>
      <c r="C82" s="29">
        <v>62</v>
      </c>
      <c r="D82" s="30">
        <v>12.350597609561754</v>
      </c>
      <c r="E82" s="29">
        <v>124</v>
      </c>
      <c r="F82" s="30">
        <v>24.701195219123509</v>
      </c>
      <c r="G82" s="29">
        <v>34</v>
      </c>
      <c r="H82" s="30">
        <v>6.7729083665338647</v>
      </c>
      <c r="I82" s="29">
        <v>65</v>
      </c>
      <c r="J82" s="30">
        <v>12.948207171314742</v>
      </c>
      <c r="K82" s="29">
        <v>12</v>
      </c>
      <c r="L82" s="30">
        <v>19.35483870967742</v>
      </c>
      <c r="M82" s="29">
        <v>251</v>
      </c>
      <c r="N82" s="31">
        <v>2.0239043824701195</v>
      </c>
      <c r="O82" s="29">
        <v>104</v>
      </c>
      <c r="P82" s="30">
        <v>41.434262948207177</v>
      </c>
      <c r="Q82" s="29">
        <v>38</v>
      </c>
      <c r="R82" s="30">
        <v>15.139442231075698</v>
      </c>
      <c r="S82" s="29">
        <v>2</v>
      </c>
      <c r="T82" s="30">
        <v>5.2631578947368425</v>
      </c>
      <c r="U82" s="30">
        <v>6.9139999999999997</v>
      </c>
      <c r="V82" s="32">
        <v>72.606306045704372</v>
      </c>
      <c r="W82" s="29">
        <v>1</v>
      </c>
      <c r="X82" s="29">
        <v>6</v>
      </c>
      <c r="Y82" s="29">
        <v>61</v>
      </c>
      <c r="Z82" s="29">
        <v>26</v>
      </c>
      <c r="AA82" s="33">
        <v>35</v>
      </c>
      <c r="AB82" s="29">
        <v>182</v>
      </c>
      <c r="AC82" s="30">
        <v>55.657492354740064</v>
      </c>
      <c r="AD82" s="29">
        <v>7</v>
      </c>
      <c r="AE82" s="30">
        <v>2.1406727828746179</v>
      </c>
      <c r="AF82" s="29"/>
      <c r="AG82" s="29"/>
      <c r="AH82" s="29">
        <v>3</v>
      </c>
      <c r="AI82" s="30">
        <v>3.9473684210526314</v>
      </c>
      <c r="AJ82" s="29">
        <v>6</v>
      </c>
      <c r="AK82" s="30">
        <v>1.1952191235059761</v>
      </c>
      <c r="AL82" s="29"/>
      <c r="AM82" s="29"/>
      <c r="AN82" s="29">
        <v>6</v>
      </c>
      <c r="AO82" s="34">
        <v>238</v>
      </c>
      <c r="AP82" s="34">
        <v>34580</v>
      </c>
      <c r="AQ82" s="29">
        <v>144</v>
      </c>
      <c r="AR82" s="29">
        <v>228</v>
      </c>
      <c r="AS82" s="29"/>
      <c r="AT82" s="29">
        <v>148</v>
      </c>
      <c r="AU82" s="30">
        <v>64.912280701754398</v>
      </c>
      <c r="AV82" s="30">
        <v>118.89473684210526</v>
      </c>
      <c r="AW82" s="30">
        <v>54</v>
      </c>
      <c r="AX82" s="29"/>
      <c r="AY82" s="29"/>
      <c r="AZ82" s="29"/>
      <c r="BA82" s="29"/>
      <c r="BB82" s="29">
        <v>186</v>
      </c>
      <c r="BC82" s="35"/>
      <c r="BD82" s="35"/>
      <c r="BE82" s="29"/>
      <c r="BF82" s="29"/>
      <c r="BG82" s="29">
        <v>24</v>
      </c>
      <c r="BH82" s="30">
        <v>79.166666666666671</v>
      </c>
      <c r="BI82" s="30">
        <v>20.833333333333336</v>
      </c>
      <c r="BJ82" s="29"/>
      <c r="BK82" s="29"/>
      <c r="BL82" s="29">
        <v>2</v>
      </c>
      <c r="BM82" s="29"/>
      <c r="BN82" s="29">
        <v>282</v>
      </c>
      <c r="BO82" s="29">
        <v>561.75298804780869</v>
      </c>
      <c r="BP82" s="28"/>
      <c r="BQ82" s="28"/>
      <c r="BR82" s="28"/>
      <c r="BS82" s="28"/>
      <c r="BT82" s="28"/>
      <c r="BU82" s="29"/>
      <c r="BV82" s="29"/>
    </row>
    <row r="83" spans="1:74">
      <c r="A83" s="28" t="s">
        <v>99</v>
      </c>
      <c r="B83" s="29">
        <v>1353</v>
      </c>
      <c r="C83" s="29">
        <v>260</v>
      </c>
      <c r="D83" s="30">
        <v>19.216555801921658</v>
      </c>
      <c r="E83" s="29">
        <v>263</v>
      </c>
      <c r="F83" s="30">
        <v>19.438285291943828</v>
      </c>
      <c r="G83" s="29">
        <v>118</v>
      </c>
      <c r="H83" s="30">
        <v>8.7213599408721372</v>
      </c>
      <c r="I83" s="29">
        <v>266</v>
      </c>
      <c r="J83" s="30">
        <v>19.689119170984455</v>
      </c>
      <c r="K83" s="29">
        <v>99</v>
      </c>
      <c r="L83" s="30">
        <v>38.076923076923073</v>
      </c>
      <c r="M83" s="29">
        <v>659</v>
      </c>
      <c r="N83" s="31">
        <v>2.0819423368740515</v>
      </c>
      <c r="O83" s="29">
        <v>257</v>
      </c>
      <c r="P83" s="30">
        <v>38.998482549317146</v>
      </c>
      <c r="Q83" s="29">
        <v>136</v>
      </c>
      <c r="R83" s="30">
        <v>20.637329286798181</v>
      </c>
      <c r="S83" s="29">
        <v>31</v>
      </c>
      <c r="T83" s="30">
        <v>22.794117647058822</v>
      </c>
      <c r="U83" s="30">
        <v>8.6549999999999994</v>
      </c>
      <c r="V83" s="32">
        <v>156.32582322357021</v>
      </c>
      <c r="W83" s="29">
        <v>7</v>
      </c>
      <c r="X83" s="29">
        <v>13</v>
      </c>
      <c r="Y83" s="29">
        <v>220</v>
      </c>
      <c r="Z83" s="29">
        <v>165</v>
      </c>
      <c r="AA83" s="33">
        <v>55</v>
      </c>
      <c r="AB83" s="29">
        <v>498</v>
      </c>
      <c r="AC83" s="30">
        <v>54.189336235038091</v>
      </c>
      <c r="AD83" s="29">
        <v>23</v>
      </c>
      <c r="AE83" s="30">
        <v>2.5027203482045701</v>
      </c>
      <c r="AF83" s="29"/>
      <c r="AG83" s="29"/>
      <c r="AH83" s="29">
        <v>6</v>
      </c>
      <c r="AI83" s="30">
        <v>3.0927835051546393</v>
      </c>
      <c r="AJ83" s="29">
        <v>27</v>
      </c>
      <c r="AK83" s="30">
        <v>1.9955654101995566</v>
      </c>
      <c r="AL83" s="29">
        <v>6</v>
      </c>
      <c r="AM83" s="30">
        <v>3.5087719298245617</v>
      </c>
      <c r="AN83" s="29">
        <v>16</v>
      </c>
      <c r="AO83" s="34">
        <v>653</v>
      </c>
      <c r="AP83" s="34">
        <v>35822</v>
      </c>
      <c r="AQ83" s="29">
        <v>449</v>
      </c>
      <c r="AR83" s="29">
        <v>575</v>
      </c>
      <c r="AS83" s="29">
        <v>2</v>
      </c>
      <c r="AT83" s="29">
        <v>498</v>
      </c>
      <c r="AU83" s="30">
        <v>86.608695652173907</v>
      </c>
      <c r="AV83" s="30">
        <v>115.41391304347826</v>
      </c>
      <c r="AW83" s="30">
        <v>49.048780487804876</v>
      </c>
      <c r="AX83" s="29"/>
      <c r="AY83" s="29"/>
      <c r="AZ83" s="29"/>
      <c r="BA83" s="29"/>
      <c r="BB83" s="29">
        <v>187</v>
      </c>
      <c r="BC83" s="29">
        <v>2287</v>
      </c>
      <c r="BD83" s="35"/>
      <c r="BE83" s="29">
        <v>2</v>
      </c>
      <c r="BF83" s="29"/>
      <c r="BG83" s="29">
        <v>89</v>
      </c>
      <c r="BH83" s="30">
        <v>56.179775280898873</v>
      </c>
      <c r="BI83" s="30">
        <v>40.449438202247194</v>
      </c>
      <c r="BJ83" s="29"/>
      <c r="BK83" s="29"/>
      <c r="BL83" s="29">
        <v>2</v>
      </c>
      <c r="BM83" s="29"/>
      <c r="BN83" s="29">
        <v>764</v>
      </c>
      <c r="BO83" s="29">
        <v>564.67110125646718</v>
      </c>
      <c r="BP83" s="28"/>
      <c r="BQ83" s="28"/>
      <c r="BR83" s="28"/>
      <c r="BS83" s="28"/>
      <c r="BT83" s="28"/>
      <c r="BU83" s="29"/>
      <c r="BV83" s="29"/>
    </row>
    <row r="84" spans="1:74">
      <c r="A84" s="28" t="s">
        <v>68</v>
      </c>
      <c r="B84" s="29">
        <v>1294</v>
      </c>
      <c r="C84" s="29">
        <v>188</v>
      </c>
      <c r="D84" s="30">
        <v>14.528593508500773</v>
      </c>
      <c r="E84" s="29">
        <v>259</v>
      </c>
      <c r="F84" s="30">
        <v>20.015455950540957</v>
      </c>
      <c r="G84" s="29">
        <v>154</v>
      </c>
      <c r="H84" s="30">
        <v>11.901081916537867</v>
      </c>
      <c r="I84" s="29">
        <v>265</v>
      </c>
      <c r="J84" s="30">
        <v>20.479134466769708</v>
      </c>
      <c r="K84" s="29">
        <v>41</v>
      </c>
      <c r="L84" s="30">
        <v>21.808510638297875</v>
      </c>
      <c r="M84" s="29">
        <v>677</v>
      </c>
      <c r="N84" s="31">
        <v>1.9231905465288035</v>
      </c>
      <c r="O84" s="29">
        <v>320</v>
      </c>
      <c r="P84" s="30">
        <v>47.267355982274744</v>
      </c>
      <c r="Q84" s="29">
        <v>114</v>
      </c>
      <c r="R84" s="30">
        <v>16.838995568685377</v>
      </c>
      <c r="S84" s="29">
        <v>29</v>
      </c>
      <c r="T84" s="30">
        <v>25.438596491228072</v>
      </c>
      <c r="U84" s="30">
        <v>9.4730000000000008</v>
      </c>
      <c r="V84" s="32">
        <v>136.59875435448114</v>
      </c>
      <c r="W84" s="29">
        <v>8</v>
      </c>
      <c r="X84" s="29">
        <v>12</v>
      </c>
      <c r="Y84" s="29">
        <v>123</v>
      </c>
      <c r="Z84" s="29">
        <v>156</v>
      </c>
      <c r="AA84" s="33">
        <v>-33</v>
      </c>
      <c r="AB84" s="29">
        <v>458</v>
      </c>
      <c r="AC84" s="30">
        <v>51.986379114642446</v>
      </c>
      <c r="AD84" s="29">
        <v>31</v>
      </c>
      <c r="AE84" s="30">
        <v>3.5187287173666286</v>
      </c>
      <c r="AF84" s="29">
        <v>6</v>
      </c>
      <c r="AG84" s="30">
        <v>5</v>
      </c>
      <c r="AH84" s="29">
        <v>6</v>
      </c>
      <c r="AI84" s="30">
        <v>3.5502958579881656</v>
      </c>
      <c r="AJ84" s="29">
        <v>56</v>
      </c>
      <c r="AK84" s="30">
        <v>4.3276661514683159</v>
      </c>
      <c r="AL84" s="29">
        <v>11</v>
      </c>
      <c r="AM84" s="30">
        <v>7.1428571428571423</v>
      </c>
      <c r="AN84" s="29">
        <v>36</v>
      </c>
      <c r="AO84" s="34">
        <v>618</v>
      </c>
      <c r="AP84" s="34">
        <v>29391</v>
      </c>
      <c r="AQ84" s="29">
        <v>380</v>
      </c>
      <c r="AR84" s="29">
        <v>557</v>
      </c>
      <c r="AS84" s="29">
        <v>2</v>
      </c>
      <c r="AT84" s="29">
        <v>403</v>
      </c>
      <c r="AU84" s="30">
        <v>72.351885098743267</v>
      </c>
      <c r="AV84" s="30">
        <v>93.705565529622987</v>
      </c>
      <c r="AW84" s="30">
        <v>40.335394126738791</v>
      </c>
      <c r="AX84" s="29"/>
      <c r="AY84" s="29"/>
      <c r="AZ84" s="29"/>
      <c r="BA84" s="29"/>
      <c r="BB84" s="29">
        <v>192</v>
      </c>
      <c r="BC84" s="29">
        <v>2324</v>
      </c>
      <c r="BD84" s="35"/>
      <c r="BE84" s="29">
        <v>1</v>
      </c>
      <c r="BF84" s="29">
        <v>1</v>
      </c>
      <c r="BG84" s="29">
        <v>71</v>
      </c>
      <c r="BH84" s="30">
        <v>53.521126760563384</v>
      </c>
      <c r="BI84" s="30">
        <v>45.070422535211272</v>
      </c>
      <c r="BJ84" s="29"/>
      <c r="BK84" s="29"/>
      <c r="BL84" s="29"/>
      <c r="BM84" s="29"/>
      <c r="BN84" s="29">
        <v>577</v>
      </c>
      <c r="BO84" s="29">
        <v>445.90417310664606</v>
      </c>
      <c r="BP84" s="28"/>
      <c r="BQ84" s="28"/>
      <c r="BR84" s="28"/>
      <c r="BS84" s="28"/>
      <c r="BT84" s="28"/>
      <c r="BU84" s="29"/>
      <c r="BV84" s="29"/>
    </row>
    <row r="85" spans="1:74">
      <c r="A85" s="28" t="s">
        <v>67</v>
      </c>
      <c r="B85" s="29">
        <v>1243</v>
      </c>
      <c r="C85" s="29">
        <v>218</v>
      </c>
      <c r="D85" s="30">
        <v>17.53821399839099</v>
      </c>
      <c r="E85" s="29">
        <v>193</v>
      </c>
      <c r="F85" s="30">
        <v>15.526950925181014</v>
      </c>
      <c r="G85" s="29">
        <v>216</v>
      </c>
      <c r="H85" s="30">
        <v>17.377312952534194</v>
      </c>
      <c r="I85" s="29">
        <v>337</v>
      </c>
      <c r="J85" s="30">
        <v>27.155519742143433</v>
      </c>
      <c r="K85" s="29">
        <v>81</v>
      </c>
      <c r="L85" s="30">
        <v>37.155963302752291</v>
      </c>
      <c r="M85" s="29">
        <v>581</v>
      </c>
      <c r="N85" s="31">
        <v>2</v>
      </c>
      <c r="O85" s="29">
        <v>257</v>
      </c>
      <c r="P85" s="30">
        <v>44.234079173838211</v>
      </c>
      <c r="Q85" s="29">
        <v>122</v>
      </c>
      <c r="R85" s="30">
        <v>20.998278829604132</v>
      </c>
      <c r="S85" s="29">
        <v>19</v>
      </c>
      <c r="T85" s="30">
        <v>15.573770491803279</v>
      </c>
      <c r="U85" s="30">
        <v>4.2750000000000004</v>
      </c>
      <c r="V85" s="32">
        <v>290.76023391812862</v>
      </c>
      <c r="W85" s="29">
        <v>17</v>
      </c>
      <c r="X85" s="29">
        <v>12</v>
      </c>
      <c r="Y85" s="29">
        <v>229</v>
      </c>
      <c r="Z85" s="29">
        <v>238</v>
      </c>
      <c r="AA85" s="33">
        <v>-9</v>
      </c>
      <c r="AB85" s="29">
        <v>423</v>
      </c>
      <c r="AC85" s="30">
        <v>47.79661016949153</v>
      </c>
      <c r="AD85" s="29">
        <v>39</v>
      </c>
      <c r="AE85" s="30">
        <v>4.406779661016949</v>
      </c>
      <c r="AF85" s="29"/>
      <c r="AG85" s="29"/>
      <c r="AH85" s="29">
        <v>4</v>
      </c>
      <c r="AI85" s="30">
        <v>2.7777777777777777</v>
      </c>
      <c r="AJ85" s="29">
        <v>80</v>
      </c>
      <c r="AK85" s="30">
        <v>6.436041834271923</v>
      </c>
      <c r="AL85" s="29">
        <v>13</v>
      </c>
      <c r="AM85" s="30">
        <v>7.8787878787878789</v>
      </c>
      <c r="AN85" s="29">
        <v>54</v>
      </c>
      <c r="AO85" s="34">
        <v>569</v>
      </c>
      <c r="AP85" s="34">
        <v>32536</v>
      </c>
      <c r="AQ85" s="29">
        <v>328</v>
      </c>
      <c r="AR85" s="29">
        <v>439</v>
      </c>
      <c r="AS85" s="29"/>
      <c r="AT85" s="29">
        <v>354</v>
      </c>
      <c r="AU85" s="30">
        <v>80.637813211845113</v>
      </c>
      <c r="AV85" s="30">
        <v>101.02505694760821</v>
      </c>
      <c r="AW85" s="30">
        <v>35.679806918744973</v>
      </c>
      <c r="AX85" s="29"/>
      <c r="AY85" s="29"/>
      <c r="AZ85" s="29"/>
      <c r="BA85" s="29"/>
      <c r="BB85" s="29">
        <v>182</v>
      </c>
      <c r="BC85" s="29">
        <v>2228</v>
      </c>
      <c r="BD85" s="35"/>
      <c r="BE85" s="29"/>
      <c r="BF85" s="29"/>
      <c r="BG85" s="29">
        <v>70</v>
      </c>
      <c r="BH85" s="30">
        <v>70</v>
      </c>
      <c r="BI85" s="30">
        <v>28.571428571428573</v>
      </c>
      <c r="BJ85" s="29"/>
      <c r="BK85" s="29"/>
      <c r="BL85" s="29"/>
      <c r="BM85" s="29"/>
      <c r="BN85" s="29">
        <v>641</v>
      </c>
      <c r="BO85" s="29">
        <v>515.68785197103784</v>
      </c>
      <c r="BP85" s="28"/>
      <c r="BQ85" s="28"/>
      <c r="BR85" s="28"/>
      <c r="BS85" s="28"/>
      <c r="BT85" s="28"/>
      <c r="BU85" s="29"/>
      <c r="BV85" s="29"/>
    </row>
    <row r="86" spans="1:74">
      <c r="A86" s="28" t="s">
        <v>66</v>
      </c>
      <c r="B86" s="29">
        <v>547</v>
      </c>
      <c r="C86" s="29">
        <v>100</v>
      </c>
      <c r="D86" s="30">
        <v>18.281535648994517</v>
      </c>
      <c r="E86" s="29">
        <v>103</v>
      </c>
      <c r="F86" s="30">
        <v>18.829981718464353</v>
      </c>
      <c r="G86" s="29">
        <v>21</v>
      </c>
      <c r="H86" s="30">
        <v>3.8391224862888484</v>
      </c>
      <c r="I86" s="29">
        <v>52</v>
      </c>
      <c r="J86" s="30">
        <v>9.5588235294117645</v>
      </c>
      <c r="K86" s="29">
        <v>14</v>
      </c>
      <c r="L86" s="30">
        <v>14</v>
      </c>
      <c r="M86" s="29">
        <v>240</v>
      </c>
      <c r="N86" s="31">
        <v>2.2833333333333332</v>
      </c>
      <c r="O86" s="29">
        <v>76</v>
      </c>
      <c r="P86" s="30">
        <v>31.666666666666668</v>
      </c>
      <c r="Q86" s="29">
        <v>64</v>
      </c>
      <c r="R86" s="30">
        <v>26.666666666666668</v>
      </c>
      <c r="S86" s="29">
        <v>5</v>
      </c>
      <c r="T86" s="30">
        <v>7.8125</v>
      </c>
      <c r="U86" s="30">
        <v>3.1019999999999999</v>
      </c>
      <c r="V86" s="32">
        <v>176.33784655061251</v>
      </c>
      <c r="W86" s="29">
        <v>2</v>
      </c>
      <c r="X86" s="29">
        <v>6</v>
      </c>
      <c r="Y86" s="29">
        <v>49</v>
      </c>
      <c r="Z86" s="29">
        <v>30</v>
      </c>
      <c r="AA86" s="33">
        <v>19</v>
      </c>
      <c r="AB86" s="29">
        <v>224</v>
      </c>
      <c r="AC86" s="30">
        <v>62.222222222222221</v>
      </c>
      <c r="AD86" s="29">
        <v>3</v>
      </c>
      <c r="AE86" s="30">
        <v>0.83333333333333326</v>
      </c>
      <c r="AF86" s="29"/>
      <c r="AG86" s="29"/>
      <c r="AH86" s="29"/>
      <c r="AI86" s="29"/>
      <c r="AJ86" s="29">
        <v>3</v>
      </c>
      <c r="AK86" s="30">
        <v>0.54844606946983554</v>
      </c>
      <c r="AL86" s="29"/>
      <c r="AM86" s="29"/>
      <c r="AN86" s="29">
        <v>3</v>
      </c>
      <c r="AO86" s="34">
        <v>254</v>
      </c>
      <c r="AP86" s="34">
        <v>38768</v>
      </c>
      <c r="AQ86" s="29">
        <v>159</v>
      </c>
      <c r="AR86" s="29">
        <v>217</v>
      </c>
      <c r="AS86" s="29">
        <v>1</v>
      </c>
      <c r="AT86" s="29">
        <v>181</v>
      </c>
      <c r="AU86" s="30">
        <v>83.410138248847929</v>
      </c>
      <c r="AV86" s="30">
        <v>115.03225806451613</v>
      </c>
      <c r="AW86" s="30">
        <v>45.634369287020107</v>
      </c>
      <c r="AX86" s="29"/>
      <c r="AY86" s="29"/>
      <c r="AZ86" s="29"/>
      <c r="BA86" s="29"/>
      <c r="BB86" s="29">
        <v>203</v>
      </c>
      <c r="BC86" s="35"/>
      <c r="BD86" s="35"/>
      <c r="BE86" s="29"/>
      <c r="BF86" s="29"/>
      <c r="BG86" s="29">
        <v>31</v>
      </c>
      <c r="BH86" s="30">
        <v>64.516129032258064</v>
      </c>
      <c r="BI86" s="30">
        <v>35.483870967741936</v>
      </c>
      <c r="BJ86" s="29"/>
      <c r="BK86" s="29"/>
      <c r="BL86" s="29"/>
      <c r="BM86" s="29"/>
      <c r="BN86" s="29">
        <v>306</v>
      </c>
      <c r="BO86" s="29">
        <v>559.41499085923215</v>
      </c>
      <c r="BP86" s="28"/>
      <c r="BQ86" s="28"/>
      <c r="BR86" s="28"/>
      <c r="BS86" s="28"/>
      <c r="BT86" s="28"/>
      <c r="BU86" s="29"/>
      <c r="BV86" s="29"/>
    </row>
    <row r="87" spans="1:74">
      <c r="A87" s="28" t="s">
        <v>65</v>
      </c>
      <c r="B87" s="29">
        <v>488</v>
      </c>
      <c r="C87" s="29">
        <v>76</v>
      </c>
      <c r="D87" s="30">
        <v>15.573770491803279</v>
      </c>
      <c r="E87" s="29">
        <v>107</v>
      </c>
      <c r="F87" s="30">
        <v>21.926229508196723</v>
      </c>
      <c r="G87" s="29">
        <v>15</v>
      </c>
      <c r="H87" s="30">
        <v>3.0737704918032787</v>
      </c>
      <c r="I87" s="29">
        <v>22</v>
      </c>
      <c r="J87" s="30">
        <v>4.517453798767967</v>
      </c>
      <c r="K87" s="29">
        <v>3</v>
      </c>
      <c r="L87" s="30">
        <v>3.9473684210526314</v>
      </c>
      <c r="M87" s="29">
        <v>237</v>
      </c>
      <c r="N87" s="31">
        <v>2.0801687763713081</v>
      </c>
      <c r="O87" s="29">
        <v>88</v>
      </c>
      <c r="P87" s="30">
        <v>37.130801687763714</v>
      </c>
      <c r="Q87" s="29">
        <v>45</v>
      </c>
      <c r="R87" s="30">
        <v>18.987341772151897</v>
      </c>
      <c r="S87" s="29">
        <v>7</v>
      </c>
      <c r="T87" s="30">
        <v>15.555555555555555</v>
      </c>
      <c r="U87" s="30">
        <v>3.3980000000000001</v>
      </c>
      <c r="V87" s="32">
        <v>143.61389052383754</v>
      </c>
      <c r="W87" s="29">
        <v>2</v>
      </c>
      <c r="X87" s="29">
        <v>2</v>
      </c>
      <c r="Y87" s="29">
        <v>50</v>
      </c>
      <c r="Z87" s="29">
        <v>39</v>
      </c>
      <c r="AA87" s="33">
        <v>11</v>
      </c>
      <c r="AB87" s="29">
        <v>184</v>
      </c>
      <c r="AC87" s="30">
        <v>57.142857142857139</v>
      </c>
      <c r="AD87" s="29">
        <v>8</v>
      </c>
      <c r="AE87" s="30">
        <v>2.4844720496894408</v>
      </c>
      <c r="AF87" s="29"/>
      <c r="AG87" s="29"/>
      <c r="AH87" s="29"/>
      <c r="AI87" s="29"/>
      <c r="AJ87" s="29">
        <v>14</v>
      </c>
      <c r="AK87" s="30">
        <v>2.8688524590163933</v>
      </c>
      <c r="AL87" s="29">
        <v>4</v>
      </c>
      <c r="AM87" s="30">
        <v>6.7796610169491531</v>
      </c>
      <c r="AN87" s="29">
        <v>8</v>
      </c>
      <c r="AO87" s="34">
        <v>262</v>
      </c>
      <c r="AP87" s="34">
        <v>30006</v>
      </c>
      <c r="AQ87" s="29">
        <v>111</v>
      </c>
      <c r="AR87" s="29">
        <v>202</v>
      </c>
      <c r="AS87" s="29">
        <v>1</v>
      </c>
      <c r="AT87" s="29">
        <v>116</v>
      </c>
      <c r="AU87" s="30">
        <v>57.425742574257427</v>
      </c>
      <c r="AV87" s="30">
        <v>108.52970297029702</v>
      </c>
      <c r="AW87" s="30">
        <v>44.924180327868854</v>
      </c>
      <c r="AX87" s="29"/>
      <c r="AY87" s="29"/>
      <c r="AZ87" s="29"/>
      <c r="BA87" s="29"/>
      <c r="BB87" s="29">
        <v>203</v>
      </c>
      <c r="BC87" s="35"/>
      <c r="BD87" s="35"/>
      <c r="BE87" s="29"/>
      <c r="BF87" s="29"/>
      <c r="BG87" s="29">
        <v>32</v>
      </c>
      <c r="BH87" s="30">
        <v>68.75</v>
      </c>
      <c r="BI87" s="30">
        <v>31.25</v>
      </c>
      <c r="BJ87" s="29"/>
      <c r="BK87" s="29"/>
      <c r="BL87" s="29"/>
      <c r="BM87" s="29"/>
      <c r="BN87" s="29">
        <v>280</v>
      </c>
      <c r="BO87" s="29">
        <v>573.77049180327867</v>
      </c>
      <c r="BP87" s="28"/>
      <c r="BQ87" s="28"/>
      <c r="BR87" s="28"/>
      <c r="BS87" s="28"/>
      <c r="BT87" s="28"/>
      <c r="BU87" s="29"/>
      <c r="BV87" s="29"/>
    </row>
    <row r="88" spans="1:74">
      <c r="A88" s="28" t="s">
        <v>100</v>
      </c>
      <c r="B88" s="29">
        <v>23841</v>
      </c>
      <c r="C88" s="29">
        <v>5749</v>
      </c>
      <c r="D88" s="30">
        <v>24.113921395914602</v>
      </c>
      <c r="E88" s="29">
        <v>1705</v>
      </c>
      <c r="F88" s="30">
        <v>7.1515456566419191</v>
      </c>
      <c r="G88" s="29">
        <v>3891</v>
      </c>
      <c r="H88" s="30">
        <v>16.32062413489367</v>
      </c>
      <c r="I88" s="29">
        <v>15024</v>
      </c>
      <c r="J88" s="30">
        <v>63.05451798379989</v>
      </c>
      <c r="K88" s="29">
        <v>4358</v>
      </c>
      <c r="L88" s="30">
        <v>75.830868279102148</v>
      </c>
      <c r="M88" s="29">
        <v>9523</v>
      </c>
      <c r="N88" s="31">
        <v>2.452168434316917</v>
      </c>
      <c r="O88" s="29">
        <v>2766</v>
      </c>
      <c r="P88" s="30">
        <v>29.045468864853511</v>
      </c>
      <c r="Q88" s="29">
        <v>3355</v>
      </c>
      <c r="R88" s="30">
        <v>35.230494592040323</v>
      </c>
      <c r="S88" s="29">
        <v>894</v>
      </c>
      <c r="T88" s="30">
        <v>26.646795827123697</v>
      </c>
      <c r="U88" s="30">
        <v>4.2080000000000002</v>
      </c>
      <c r="V88" s="32">
        <v>5665.6368821292772</v>
      </c>
      <c r="W88" s="29">
        <v>284</v>
      </c>
      <c r="X88" s="29">
        <v>75</v>
      </c>
      <c r="Y88" s="29">
        <v>1886</v>
      </c>
      <c r="Z88" s="29">
        <v>1891</v>
      </c>
      <c r="AA88" s="33">
        <v>-5</v>
      </c>
      <c r="AB88" s="29">
        <v>9492</v>
      </c>
      <c r="AC88" s="30">
        <v>54.25550157187768</v>
      </c>
      <c r="AD88" s="29">
        <v>1082</v>
      </c>
      <c r="AE88" s="30">
        <v>6.1846241783366684</v>
      </c>
      <c r="AF88" s="29">
        <v>75</v>
      </c>
      <c r="AG88" s="30">
        <v>2.0397062822953491</v>
      </c>
      <c r="AH88" s="29">
        <v>151</v>
      </c>
      <c r="AI88" s="30">
        <v>5.2249134948096891</v>
      </c>
      <c r="AJ88" s="29">
        <v>4474</v>
      </c>
      <c r="AK88" s="30">
        <v>18.765991359422845</v>
      </c>
      <c r="AL88" s="29">
        <v>1587</v>
      </c>
      <c r="AM88" s="30">
        <v>34.195216548157724</v>
      </c>
      <c r="AN88" s="29">
        <v>1882</v>
      </c>
      <c r="AO88" s="34">
        <v>9307</v>
      </c>
      <c r="AP88" s="34">
        <v>26777</v>
      </c>
      <c r="AQ88" s="29">
        <v>3161</v>
      </c>
      <c r="AR88" s="29">
        <v>9039</v>
      </c>
      <c r="AS88" s="29">
        <v>64</v>
      </c>
      <c r="AT88" s="29">
        <v>2470</v>
      </c>
      <c r="AU88" s="30">
        <v>27.326031640668216</v>
      </c>
      <c r="AV88" s="30">
        <v>80.666224139838477</v>
      </c>
      <c r="AW88" s="30">
        <v>30.583532569942538</v>
      </c>
      <c r="AX88" s="29">
        <v>5066</v>
      </c>
      <c r="AY88" s="30">
        <v>56.046022790131651</v>
      </c>
      <c r="AZ88" s="29">
        <v>501</v>
      </c>
      <c r="BA88" s="30">
        <v>9.8894591393604436</v>
      </c>
      <c r="BB88" s="29">
        <v>290</v>
      </c>
      <c r="BC88" s="35"/>
      <c r="BD88" s="35"/>
      <c r="BE88" s="29">
        <v>8</v>
      </c>
      <c r="BF88" s="29">
        <v>3</v>
      </c>
      <c r="BG88" s="29">
        <v>2015</v>
      </c>
      <c r="BH88" s="30">
        <v>56.923076923076927</v>
      </c>
      <c r="BI88" s="30">
        <v>40.545905707196034</v>
      </c>
      <c r="BJ88" s="29">
        <v>14</v>
      </c>
      <c r="BK88" s="29">
        <v>8</v>
      </c>
      <c r="BL88" s="29">
        <v>9</v>
      </c>
      <c r="BM88" s="29">
        <v>2</v>
      </c>
      <c r="BN88" s="29">
        <v>7548</v>
      </c>
      <c r="BO88" s="29">
        <v>316.59745816031204</v>
      </c>
      <c r="BP88" s="28"/>
      <c r="BQ88" s="28"/>
      <c r="BR88" s="28"/>
      <c r="BS88" s="28"/>
      <c r="BT88" s="28"/>
      <c r="BU88" s="29"/>
      <c r="BV88" s="29"/>
    </row>
    <row r="89" spans="1:74">
      <c r="A89" s="28" t="s">
        <v>76</v>
      </c>
      <c r="B89" s="29">
        <v>22946</v>
      </c>
      <c r="C89" s="29">
        <v>3359</v>
      </c>
      <c r="D89" s="30">
        <v>14.638716987710275</v>
      </c>
      <c r="E89" s="29">
        <v>2765</v>
      </c>
      <c r="F89" s="30">
        <v>12.050030506406346</v>
      </c>
      <c r="G89" s="29">
        <v>7871</v>
      </c>
      <c r="H89" s="30">
        <v>34.302274906301754</v>
      </c>
      <c r="I89" s="29">
        <v>12461</v>
      </c>
      <c r="J89" s="30">
        <v>54.30339477927398</v>
      </c>
      <c r="K89" s="29">
        <v>2609</v>
      </c>
      <c r="L89" s="30">
        <v>77.695056581298402</v>
      </c>
      <c r="M89" s="29">
        <v>13636</v>
      </c>
      <c r="N89" s="31">
        <v>1.6514373716632444</v>
      </c>
      <c r="O89" s="29">
        <v>8606</v>
      </c>
      <c r="P89" s="30">
        <v>63.112349662657664</v>
      </c>
      <c r="Q89" s="29">
        <v>2034</v>
      </c>
      <c r="R89" s="30">
        <v>14.916397770607215</v>
      </c>
      <c r="S89" s="29">
        <v>634</v>
      </c>
      <c r="T89" s="30">
        <v>31.170108161258604</v>
      </c>
      <c r="U89" s="30">
        <v>3.855</v>
      </c>
      <c r="V89" s="32">
        <v>5952.2697795071335</v>
      </c>
      <c r="W89" s="29">
        <v>287</v>
      </c>
      <c r="X89" s="29">
        <v>195</v>
      </c>
      <c r="Y89" s="29">
        <v>4724</v>
      </c>
      <c r="Z89" s="29">
        <v>3957</v>
      </c>
      <c r="AA89" s="33">
        <v>767</v>
      </c>
      <c r="AB89" s="29">
        <v>8268</v>
      </c>
      <c r="AC89" s="30">
        <v>47.922100504260129</v>
      </c>
      <c r="AD89" s="29">
        <v>1528</v>
      </c>
      <c r="AE89" s="30">
        <v>8.8564307656639425</v>
      </c>
      <c r="AF89" s="29">
        <v>110</v>
      </c>
      <c r="AG89" s="30">
        <v>3.1152647975077881</v>
      </c>
      <c r="AH89" s="29">
        <v>164</v>
      </c>
      <c r="AI89" s="30">
        <v>8.695652173913043</v>
      </c>
      <c r="AJ89" s="29">
        <v>4193</v>
      </c>
      <c r="AK89" s="30">
        <v>18.273337400854178</v>
      </c>
      <c r="AL89" s="29">
        <v>1253</v>
      </c>
      <c r="AM89" s="30">
        <v>42.793715846994537</v>
      </c>
      <c r="AN89" s="29">
        <v>2226</v>
      </c>
      <c r="AO89" s="34">
        <v>9339</v>
      </c>
      <c r="AP89" s="34">
        <v>19246</v>
      </c>
      <c r="AQ89" s="29">
        <v>1489</v>
      </c>
      <c r="AR89" s="29">
        <v>11967</v>
      </c>
      <c r="AS89" s="29">
        <v>189</v>
      </c>
      <c r="AT89" s="29">
        <v>226</v>
      </c>
      <c r="AU89" s="30">
        <v>1.8885267819837888</v>
      </c>
      <c r="AV89" s="30">
        <v>59.920949277178906</v>
      </c>
      <c r="AW89" s="30">
        <v>31.250501176675673</v>
      </c>
      <c r="AX89" s="29">
        <v>1121</v>
      </c>
      <c r="AY89" s="30">
        <v>9.3674270911673769</v>
      </c>
      <c r="AZ89" s="29">
        <v>432</v>
      </c>
      <c r="BA89" s="30">
        <v>38.537020517395177</v>
      </c>
      <c r="BB89" s="29">
        <v>260</v>
      </c>
      <c r="BC89" s="29">
        <v>2396</v>
      </c>
      <c r="BD89" s="29">
        <v>2068</v>
      </c>
      <c r="BE89" s="29">
        <v>13</v>
      </c>
      <c r="BF89" s="29">
        <v>3</v>
      </c>
      <c r="BG89" s="29">
        <v>929</v>
      </c>
      <c r="BH89" s="30">
        <v>72.012917115177615</v>
      </c>
      <c r="BI89" s="30">
        <v>19.806243272335848</v>
      </c>
      <c r="BJ89" s="29">
        <v>171</v>
      </c>
      <c r="BK89" s="29">
        <v>36</v>
      </c>
      <c r="BL89" s="29">
        <v>65</v>
      </c>
      <c r="BM89" s="29">
        <v>14</v>
      </c>
      <c r="BN89" s="29">
        <v>4607</v>
      </c>
      <c r="BO89" s="29">
        <v>200.77573433278133</v>
      </c>
      <c r="BP89" s="28"/>
      <c r="BQ89" s="28"/>
      <c r="BR89" s="28"/>
      <c r="BS89" s="28"/>
      <c r="BT89" s="28"/>
      <c r="BU89" s="29"/>
      <c r="BV89" s="29"/>
    </row>
    <row r="90" spans="1:74">
      <c r="A90" s="28" t="s">
        <v>101</v>
      </c>
      <c r="B90" s="29">
        <v>1490</v>
      </c>
      <c r="C90" s="29">
        <v>274</v>
      </c>
      <c r="D90" s="30">
        <v>18.389261744966444</v>
      </c>
      <c r="E90" s="29">
        <v>245</v>
      </c>
      <c r="F90" s="30">
        <v>16.44295302013423</v>
      </c>
      <c r="G90" s="29">
        <v>278</v>
      </c>
      <c r="H90" s="30">
        <v>18.65771812080537</v>
      </c>
      <c r="I90" s="29">
        <v>465</v>
      </c>
      <c r="J90" s="30">
        <v>31.229012760241773</v>
      </c>
      <c r="K90" s="29">
        <v>140</v>
      </c>
      <c r="L90" s="30">
        <v>51.282051282051285</v>
      </c>
      <c r="M90" s="29">
        <v>714</v>
      </c>
      <c r="N90" s="31">
        <v>2.1246498599439776</v>
      </c>
      <c r="O90" s="29">
        <v>300</v>
      </c>
      <c r="P90" s="30">
        <v>42.016806722689076</v>
      </c>
      <c r="Q90" s="29">
        <v>147</v>
      </c>
      <c r="R90" s="30">
        <v>20.588235294117649</v>
      </c>
      <c r="S90" s="29">
        <v>29</v>
      </c>
      <c r="T90" s="30">
        <v>19.727891156462587</v>
      </c>
      <c r="U90" s="30">
        <v>10.012</v>
      </c>
      <c r="V90" s="32">
        <v>148.82141430283659</v>
      </c>
      <c r="W90" s="29">
        <v>11</v>
      </c>
      <c r="X90" s="29">
        <v>10</v>
      </c>
      <c r="Y90" s="29">
        <v>223</v>
      </c>
      <c r="Z90" s="29">
        <v>233</v>
      </c>
      <c r="AA90" s="33">
        <v>-10</v>
      </c>
      <c r="AB90" s="29">
        <v>539</v>
      </c>
      <c r="AC90" s="30">
        <v>53.051181102362207</v>
      </c>
      <c r="AD90" s="29">
        <v>38</v>
      </c>
      <c r="AE90" s="30">
        <v>3.7401574803149606</v>
      </c>
      <c r="AF90" s="29"/>
      <c r="AG90" s="29"/>
      <c r="AH90" s="29">
        <v>9</v>
      </c>
      <c r="AI90" s="30">
        <v>4.7120418848167542</v>
      </c>
      <c r="AJ90" s="29">
        <v>106</v>
      </c>
      <c r="AK90" s="30">
        <v>7.1140939597315436</v>
      </c>
      <c r="AL90" s="29">
        <v>34</v>
      </c>
      <c r="AM90" s="30">
        <v>14.847161572052402</v>
      </c>
      <c r="AN90" s="29">
        <v>52</v>
      </c>
      <c r="AO90" s="34">
        <v>689</v>
      </c>
      <c r="AP90" s="34">
        <v>31010</v>
      </c>
      <c r="AQ90" s="29">
        <v>424</v>
      </c>
      <c r="AR90" s="29">
        <v>559</v>
      </c>
      <c r="AS90" s="29">
        <v>1</v>
      </c>
      <c r="AT90" s="29">
        <v>460</v>
      </c>
      <c r="AU90" s="30">
        <v>82.289803220035779</v>
      </c>
      <c r="AV90" s="30">
        <v>102.40608228980322</v>
      </c>
      <c r="AW90" s="30">
        <v>38.419463087248324</v>
      </c>
      <c r="AX90" s="29"/>
      <c r="AY90" s="29"/>
      <c r="AZ90" s="29"/>
      <c r="BA90" s="29"/>
      <c r="BB90" s="29">
        <v>336</v>
      </c>
      <c r="BC90" s="29">
        <v>1978</v>
      </c>
      <c r="BD90" s="35"/>
      <c r="BE90" s="29"/>
      <c r="BF90" s="29">
        <v>1</v>
      </c>
      <c r="BG90" s="29">
        <v>111</v>
      </c>
      <c r="BH90" s="30">
        <v>70.27027027027026</v>
      </c>
      <c r="BI90" s="30">
        <v>25.225225225225223</v>
      </c>
      <c r="BJ90" s="29"/>
      <c r="BK90" s="29"/>
      <c r="BL90" s="29"/>
      <c r="BM90" s="29"/>
      <c r="BN90" s="29">
        <v>691</v>
      </c>
      <c r="BO90" s="29">
        <v>463.75838926174492</v>
      </c>
      <c r="BP90" s="28"/>
      <c r="BQ90" s="28"/>
      <c r="BR90" s="28"/>
      <c r="BS90" s="28"/>
      <c r="BT90" s="28"/>
      <c r="BU90" s="29"/>
      <c r="BV90" s="29"/>
    </row>
    <row r="91" spans="1:74">
      <c r="A91" s="28" t="s">
        <v>84</v>
      </c>
      <c r="B91" s="29">
        <v>16350</v>
      </c>
      <c r="C91" s="29">
        <v>2608</v>
      </c>
      <c r="D91" s="30">
        <v>15.951070336391437</v>
      </c>
      <c r="E91" s="29">
        <v>3394</v>
      </c>
      <c r="F91" s="30">
        <v>20.75840978593272</v>
      </c>
      <c r="G91" s="29">
        <v>3139</v>
      </c>
      <c r="H91" s="30">
        <v>19.198776758409785</v>
      </c>
      <c r="I91" s="29">
        <v>6170</v>
      </c>
      <c r="J91" s="30">
        <v>37.732387475538161</v>
      </c>
      <c r="K91" s="29">
        <v>1589</v>
      </c>
      <c r="L91" s="30">
        <v>60.881226053639843</v>
      </c>
      <c r="M91" s="29">
        <v>9039</v>
      </c>
      <c r="N91" s="31">
        <v>1.8090496736364643</v>
      </c>
      <c r="O91" s="29">
        <v>4765</v>
      </c>
      <c r="P91" s="30">
        <v>52.716008408009735</v>
      </c>
      <c r="Q91" s="29">
        <v>1636</v>
      </c>
      <c r="R91" s="30">
        <v>18.099347272928423</v>
      </c>
      <c r="S91" s="29">
        <v>498</v>
      </c>
      <c r="T91" s="30">
        <v>30.440097799511005</v>
      </c>
      <c r="U91" s="30">
        <v>3.4820000000000002</v>
      </c>
      <c r="V91" s="32">
        <v>4695.5772544514648</v>
      </c>
      <c r="W91" s="29">
        <v>187</v>
      </c>
      <c r="X91" s="29">
        <v>234</v>
      </c>
      <c r="Y91" s="29">
        <v>1859</v>
      </c>
      <c r="Z91" s="29">
        <v>1657</v>
      </c>
      <c r="AA91" s="33">
        <v>202</v>
      </c>
      <c r="AB91" s="29">
        <v>6030</v>
      </c>
      <c r="AC91" s="30">
        <v>56.087805785508323</v>
      </c>
      <c r="AD91" s="29">
        <v>751</v>
      </c>
      <c r="AE91" s="30">
        <v>6.9853967072830434</v>
      </c>
      <c r="AF91" s="29">
        <v>60</v>
      </c>
      <c r="AG91" s="30">
        <v>3.3632286995515694</v>
      </c>
      <c r="AH91" s="29">
        <v>94</v>
      </c>
      <c r="AI91" s="30">
        <v>5.5326662742789878</v>
      </c>
      <c r="AJ91" s="29">
        <v>2082</v>
      </c>
      <c r="AK91" s="30">
        <v>12.73394495412844</v>
      </c>
      <c r="AL91" s="29">
        <v>669</v>
      </c>
      <c r="AM91" s="30">
        <v>30.340136054421766</v>
      </c>
      <c r="AN91" s="29">
        <v>1061</v>
      </c>
      <c r="AO91" s="34">
        <v>7797</v>
      </c>
      <c r="AP91" s="34">
        <v>23985</v>
      </c>
      <c r="AQ91" s="29">
        <v>2028</v>
      </c>
      <c r="AR91" s="29">
        <v>8367</v>
      </c>
      <c r="AS91" s="29">
        <v>8</v>
      </c>
      <c r="AT91" s="29">
        <v>1451</v>
      </c>
      <c r="AU91" s="30">
        <v>17.341938568184535</v>
      </c>
      <c r="AV91" s="30">
        <v>68.845822875582641</v>
      </c>
      <c r="AW91" s="30">
        <v>35.231376146788989</v>
      </c>
      <c r="AX91" s="29">
        <v>837</v>
      </c>
      <c r="AY91" s="30">
        <v>10.003585514521333</v>
      </c>
      <c r="AZ91" s="29">
        <v>522</v>
      </c>
      <c r="BA91" s="30">
        <v>62.365591397849471</v>
      </c>
      <c r="BB91" s="29">
        <v>266</v>
      </c>
      <c r="BC91" s="29">
        <v>2113</v>
      </c>
      <c r="BD91" s="29">
        <v>1745</v>
      </c>
      <c r="BE91" s="29">
        <v>10</v>
      </c>
      <c r="BF91" s="29">
        <v>1</v>
      </c>
      <c r="BG91" s="29">
        <v>772</v>
      </c>
      <c r="BH91" s="30">
        <v>56.865284974093264</v>
      </c>
      <c r="BI91" s="30">
        <v>37.30569948186529</v>
      </c>
      <c r="BJ91" s="29">
        <v>20</v>
      </c>
      <c r="BK91" s="29">
        <v>11</v>
      </c>
      <c r="BL91" s="29">
        <v>4</v>
      </c>
      <c r="BM91" s="29">
        <v>3</v>
      </c>
      <c r="BN91" s="29">
        <v>5270</v>
      </c>
      <c r="BO91" s="29">
        <v>322.32415902140673</v>
      </c>
      <c r="BP91" s="28"/>
      <c r="BQ91" s="28"/>
      <c r="BR91" s="28"/>
      <c r="BS91" s="28"/>
      <c r="BT91" s="28"/>
      <c r="BU91" s="29"/>
      <c r="BV91" s="29"/>
    </row>
    <row r="92" spans="1:74">
      <c r="A92" s="28" t="s">
        <v>87</v>
      </c>
      <c r="B92" s="29">
        <v>3213</v>
      </c>
      <c r="C92" s="29">
        <v>612</v>
      </c>
      <c r="D92" s="30">
        <v>19.047619047619047</v>
      </c>
      <c r="E92" s="29">
        <v>603</v>
      </c>
      <c r="F92" s="30">
        <v>18.767507002801118</v>
      </c>
      <c r="G92" s="29">
        <v>317</v>
      </c>
      <c r="H92" s="30">
        <v>9.8661686896981013</v>
      </c>
      <c r="I92" s="29">
        <v>897</v>
      </c>
      <c r="J92" s="30">
        <v>27.917833800186738</v>
      </c>
      <c r="K92" s="29">
        <v>251</v>
      </c>
      <c r="L92" s="30">
        <v>41.013071895424837</v>
      </c>
      <c r="M92" s="29">
        <v>1518</v>
      </c>
      <c r="N92" s="31">
        <v>2.1673254281949936</v>
      </c>
      <c r="O92" s="29">
        <v>570</v>
      </c>
      <c r="P92" s="30">
        <v>37.549407114624508</v>
      </c>
      <c r="Q92" s="29">
        <v>384</v>
      </c>
      <c r="R92" s="30">
        <v>25.296442687747035</v>
      </c>
      <c r="S92" s="29">
        <v>79</v>
      </c>
      <c r="T92" s="30">
        <v>20.572916666666668</v>
      </c>
      <c r="U92" s="30">
        <v>2.2629999999999999</v>
      </c>
      <c r="V92" s="32">
        <v>1419.796730004419</v>
      </c>
      <c r="W92" s="29">
        <v>25</v>
      </c>
      <c r="X92" s="29">
        <v>25</v>
      </c>
      <c r="Y92" s="29">
        <v>266</v>
      </c>
      <c r="Z92" s="29">
        <v>243</v>
      </c>
      <c r="AA92" s="33">
        <v>23</v>
      </c>
      <c r="AB92" s="29">
        <v>1238</v>
      </c>
      <c r="AC92" s="30">
        <v>58.39622641509434</v>
      </c>
      <c r="AD92" s="29">
        <v>77</v>
      </c>
      <c r="AE92" s="30">
        <v>3.6320754716981134</v>
      </c>
      <c r="AF92" s="29">
        <v>10</v>
      </c>
      <c r="AG92" s="30">
        <v>2.4875621890547266</v>
      </c>
      <c r="AH92" s="29">
        <v>12</v>
      </c>
      <c r="AI92" s="30">
        <v>3.1413612565445028</v>
      </c>
      <c r="AJ92" s="29">
        <v>167</v>
      </c>
      <c r="AK92" s="30">
        <v>5.1976346093993149</v>
      </c>
      <c r="AL92" s="29">
        <v>42</v>
      </c>
      <c r="AM92" s="30">
        <v>8.5714285714285712</v>
      </c>
      <c r="AN92" s="29">
        <v>88</v>
      </c>
      <c r="AO92" s="34">
        <v>1461</v>
      </c>
      <c r="AP92" s="34">
        <v>56002</v>
      </c>
      <c r="AQ92" s="29">
        <v>771</v>
      </c>
      <c r="AR92" s="29">
        <v>1384</v>
      </c>
      <c r="AS92" s="29"/>
      <c r="AT92" s="29">
        <v>753</v>
      </c>
      <c r="AU92" s="30">
        <v>54.407514450867055</v>
      </c>
      <c r="AV92" s="30">
        <v>96.122109826589593</v>
      </c>
      <c r="AW92" s="30">
        <v>41.404606286959229</v>
      </c>
      <c r="AX92" s="29">
        <v>153</v>
      </c>
      <c r="AY92" s="30">
        <v>11.054913294797688</v>
      </c>
      <c r="AZ92" s="29"/>
      <c r="BA92" s="29"/>
      <c r="BB92" s="29">
        <v>246</v>
      </c>
      <c r="BC92" s="29">
        <v>1955</v>
      </c>
      <c r="BD92" s="29">
        <v>1813</v>
      </c>
      <c r="BE92" s="29">
        <v>1</v>
      </c>
      <c r="BF92" s="29">
        <v>1</v>
      </c>
      <c r="BG92" s="29">
        <v>215</v>
      </c>
      <c r="BH92" s="30">
        <v>47.441860465116278</v>
      </c>
      <c r="BI92" s="30">
        <v>50.232558139534888</v>
      </c>
      <c r="BJ92" s="29"/>
      <c r="BK92" s="29"/>
      <c r="BL92" s="29"/>
      <c r="BM92" s="29"/>
      <c r="BN92" s="29">
        <v>1424</v>
      </c>
      <c r="BO92" s="29">
        <v>443.19950202303141</v>
      </c>
      <c r="BP92" s="28"/>
      <c r="BQ92" s="28"/>
      <c r="BR92" s="28"/>
      <c r="BS92" s="28"/>
      <c r="BT92" s="28"/>
      <c r="BU92" s="29"/>
      <c r="BV92" s="29"/>
    </row>
    <row r="93" spans="1:74">
      <c r="A93" s="28" t="s">
        <v>86</v>
      </c>
      <c r="B93" s="29">
        <v>4083</v>
      </c>
      <c r="C93" s="29">
        <v>642</v>
      </c>
      <c r="D93" s="30">
        <v>15.723732549595885</v>
      </c>
      <c r="E93" s="29">
        <v>872</v>
      </c>
      <c r="F93" s="30">
        <v>21.356845456771982</v>
      </c>
      <c r="G93" s="29">
        <v>348</v>
      </c>
      <c r="H93" s="30">
        <v>8.523144746509919</v>
      </c>
      <c r="I93" s="29">
        <v>1169</v>
      </c>
      <c r="J93" s="30">
        <v>28.651960784313726</v>
      </c>
      <c r="K93" s="29">
        <v>265</v>
      </c>
      <c r="L93" s="30">
        <v>41.27725856697819</v>
      </c>
      <c r="M93" s="29">
        <v>2000</v>
      </c>
      <c r="N93" s="31">
        <v>2.0815000000000001</v>
      </c>
      <c r="O93" s="29">
        <v>761</v>
      </c>
      <c r="P93" s="30">
        <v>38.049999999999997</v>
      </c>
      <c r="Q93" s="29">
        <v>411</v>
      </c>
      <c r="R93" s="30">
        <v>20.55</v>
      </c>
      <c r="S93" s="29">
        <v>115</v>
      </c>
      <c r="T93" s="30">
        <v>27.980535279805352</v>
      </c>
      <c r="U93" s="30">
        <v>0.83799999999999997</v>
      </c>
      <c r="V93" s="32">
        <v>4872.3150357995228</v>
      </c>
      <c r="W93" s="29">
        <v>29</v>
      </c>
      <c r="X93" s="29">
        <v>28</v>
      </c>
      <c r="Y93" s="29">
        <v>340</v>
      </c>
      <c r="Z93" s="29">
        <v>343</v>
      </c>
      <c r="AA93" s="33">
        <v>-3</v>
      </c>
      <c r="AB93" s="29">
        <v>1522</v>
      </c>
      <c r="AC93" s="30">
        <v>56.266173752310536</v>
      </c>
      <c r="AD93" s="29">
        <v>119</v>
      </c>
      <c r="AE93" s="30">
        <v>4.3992606284658038</v>
      </c>
      <c r="AF93" s="29">
        <v>6</v>
      </c>
      <c r="AG93" s="30">
        <v>1.2552301255230125</v>
      </c>
      <c r="AH93" s="29">
        <v>35</v>
      </c>
      <c r="AI93" s="30">
        <v>5.2631578947368416</v>
      </c>
      <c r="AJ93" s="29">
        <v>263</v>
      </c>
      <c r="AK93" s="30">
        <v>6.4413421503796231</v>
      </c>
      <c r="AL93" s="29">
        <v>75</v>
      </c>
      <c r="AM93" s="30">
        <v>14.822134387351779</v>
      </c>
      <c r="AN93" s="29">
        <v>136</v>
      </c>
      <c r="AO93" s="34">
        <v>1963</v>
      </c>
      <c r="AP93" s="34">
        <v>31482</v>
      </c>
      <c r="AQ93" s="29">
        <v>1194</v>
      </c>
      <c r="AR93" s="29">
        <v>1863</v>
      </c>
      <c r="AS93" s="29"/>
      <c r="AT93" s="29">
        <v>1129</v>
      </c>
      <c r="AU93" s="30">
        <v>60.601180891035966</v>
      </c>
      <c r="AV93" s="30">
        <v>86.746108427267842</v>
      </c>
      <c r="AW93" s="30">
        <v>39.580700465344108</v>
      </c>
      <c r="AX93" s="29">
        <v>352</v>
      </c>
      <c r="AY93" s="30">
        <v>18.894256575415998</v>
      </c>
      <c r="AZ93" s="29">
        <v>181</v>
      </c>
      <c r="BA93" s="30">
        <v>51.420454545454547</v>
      </c>
      <c r="BB93" s="29">
        <v>243</v>
      </c>
      <c r="BC93" s="29">
        <v>2002</v>
      </c>
      <c r="BD93" s="35"/>
      <c r="BE93" s="29">
        <v>1</v>
      </c>
      <c r="BF93" s="29"/>
      <c r="BG93" s="29">
        <v>224</v>
      </c>
      <c r="BH93" s="30">
        <v>49.999999999999993</v>
      </c>
      <c r="BI93" s="30">
        <v>44.642857142857139</v>
      </c>
      <c r="BJ93" s="29"/>
      <c r="BK93" s="29"/>
      <c r="BL93" s="29"/>
      <c r="BM93" s="29">
        <v>1</v>
      </c>
      <c r="BN93" s="29">
        <v>1758</v>
      </c>
      <c r="BO93" s="29">
        <v>430.56576047024248</v>
      </c>
      <c r="BP93" s="28"/>
      <c r="BQ93" s="28"/>
      <c r="BR93" s="28"/>
      <c r="BS93" s="28"/>
      <c r="BT93" s="28"/>
      <c r="BU93" s="29"/>
      <c r="BV93" s="29"/>
    </row>
    <row r="94" spans="1:74">
      <c r="A94" s="28" t="s">
        <v>88</v>
      </c>
      <c r="B94" s="29">
        <v>3554</v>
      </c>
      <c r="C94" s="29">
        <v>699</v>
      </c>
      <c r="D94" s="30">
        <v>19.667979741136747</v>
      </c>
      <c r="E94" s="29">
        <v>691</v>
      </c>
      <c r="F94" s="30">
        <v>19.442881260551491</v>
      </c>
      <c r="G94" s="29">
        <v>611</v>
      </c>
      <c r="H94" s="30">
        <v>17.191896454698931</v>
      </c>
      <c r="I94" s="29">
        <v>1177</v>
      </c>
      <c r="J94" s="30">
        <v>33.154929577464792</v>
      </c>
      <c r="K94" s="29">
        <v>381</v>
      </c>
      <c r="L94" s="30">
        <v>54.58452722063037</v>
      </c>
      <c r="M94" s="29">
        <v>1594</v>
      </c>
      <c r="N94" s="31">
        <v>2.0577164366373903</v>
      </c>
      <c r="O94" s="29">
        <v>657</v>
      </c>
      <c r="P94" s="30">
        <v>41.217063989962362</v>
      </c>
      <c r="Q94" s="29">
        <v>345</v>
      </c>
      <c r="R94" s="30">
        <v>21.643663739021331</v>
      </c>
      <c r="S94" s="29">
        <v>72</v>
      </c>
      <c r="T94" s="30">
        <v>20.869565217391305</v>
      </c>
      <c r="U94" s="30">
        <v>2.5609999999999999</v>
      </c>
      <c r="V94" s="32">
        <v>1387.7391643889107</v>
      </c>
      <c r="W94" s="29">
        <v>35</v>
      </c>
      <c r="X94" s="29">
        <v>28</v>
      </c>
      <c r="Y94" s="29">
        <v>396</v>
      </c>
      <c r="Z94" s="29">
        <v>386</v>
      </c>
      <c r="AA94" s="33">
        <v>10</v>
      </c>
      <c r="AB94" s="29">
        <v>1273</v>
      </c>
      <c r="AC94" s="30">
        <v>55.275727312201475</v>
      </c>
      <c r="AD94" s="29">
        <v>94</v>
      </c>
      <c r="AE94" s="30">
        <v>4.0816326530612246</v>
      </c>
      <c r="AF94" s="29">
        <v>9</v>
      </c>
      <c r="AG94" s="30">
        <v>2.1028037383177569</v>
      </c>
      <c r="AH94" s="29">
        <v>13</v>
      </c>
      <c r="AI94" s="30">
        <v>3.6211699164345403</v>
      </c>
      <c r="AJ94" s="29">
        <v>326</v>
      </c>
      <c r="AK94" s="30">
        <v>9.1727630838491834</v>
      </c>
      <c r="AL94" s="29">
        <v>116</v>
      </c>
      <c r="AM94" s="30">
        <v>20.714285714285715</v>
      </c>
      <c r="AN94" s="29">
        <v>132</v>
      </c>
      <c r="AO94" s="34">
        <v>1615</v>
      </c>
      <c r="AP94" s="34">
        <v>31736</v>
      </c>
      <c r="AQ94" s="29">
        <v>835</v>
      </c>
      <c r="AR94" s="29">
        <v>1454</v>
      </c>
      <c r="AS94" s="29">
        <v>6</v>
      </c>
      <c r="AT94" s="29">
        <v>873</v>
      </c>
      <c r="AU94" s="30">
        <v>60.041265474552958</v>
      </c>
      <c r="AV94" s="30">
        <v>90.935350756533694</v>
      </c>
      <c r="AW94" s="30">
        <v>37.203151378728194</v>
      </c>
      <c r="AX94" s="29">
        <v>92</v>
      </c>
      <c r="AY94" s="30">
        <v>6.3273727647867952</v>
      </c>
      <c r="AZ94" s="29">
        <v>92</v>
      </c>
      <c r="BA94" s="30">
        <v>100</v>
      </c>
      <c r="BB94" s="29">
        <v>220</v>
      </c>
      <c r="BC94" s="35"/>
      <c r="BD94" s="29">
        <v>1958</v>
      </c>
      <c r="BE94" s="29">
        <v>2</v>
      </c>
      <c r="BF94" s="29">
        <v>1</v>
      </c>
      <c r="BG94" s="29">
        <v>261</v>
      </c>
      <c r="BH94" s="30">
        <v>56.321839080459775</v>
      </c>
      <c r="BI94" s="30">
        <v>39.846743295019159</v>
      </c>
      <c r="BJ94" s="29">
        <v>10</v>
      </c>
      <c r="BK94" s="29">
        <v>3</v>
      </c>
      <c r="BL94" s="29">
        <v>3</v>
      </c>
      <c r="BM94" s="29"/>
      <c r="BN94" s="29">
        <v>1426</v>
      </c>
      <c r="BO94" s="29">
        <v>401.23804164321893</v>
      </c>
      <c r="BP94" s="28"/>
      <c r="BQ94" s="28"/>
      <c r="BR94" s="28"/>
      <c r="BS94" s="28"/>
      <c r="BT94" s="28"/>
      <c r="BU94" s="29"/>
      <c r="BV94" s="29"/>
    </row>
    <row r="95" spans="1:74">
      <c r="A95" s="28" t="s">
        <v>85</v>
      </c>
      <c r="B95" s="29">
        <v>8780</v>
      </c>
      <c r="C95" s="29">
        <v>1319</v>
      </c>
      <c r="D95" s="30">
        <v>15.022779043280183</v>
      </c>
      <c r="E95" s="29">
        <v>2618</v>
      </c>
      <c r="F95" s="30">
        <v>29.817767653758544</v>
      </c>
      <c r="G95" s="29">
        <v>776</v>
      </c>
      <c r="H95" s="30">
        <v>8.8382687927107071</v>
      </c>
      <c r="I95" s="29">
        <v>2025</v>
      </c>
      <c r="J95" s="30">
        <v>23.069036226930965</v>
      </c>
      <c r="K95" s="29">
        <v>487</v>
      </c>
      <c r="L95" s="30">
        <v>36.921910538286582</v>
      </c>
      <c r="M95" s="29">
        <v>4593</v>
      </c>
      <c r="N95" s="31">
        <v>1.9531896364032222</v>
      </c>
      <c r="O95" s="29">
        <v>1931</v>
      </c>
      <c r="P95" s="30">
        <v>42.042238188547792</v>
      </c>
      <c r="Q95" s="29">
        <v>854</v>
      </c>
      <c r="R95" s="30">
        <v>18.593511865882867</v>
      </c>
      <c r="S95" s="29">
        <v>212</v>
      </c>
      <c r="T95" s="30">
        <v>24.824355971896956</v>
      </c>
      <c r="U95" s="30">
        <v>5.8159999999999998</v>
      </c>
      <c r="V95" s="32">
        <v>1509.6286107290234</v>
      </c>
      <c r="W95" s="29">
        <v>56</v>
      </c>
      <c r="X95" s="29">
        <v>89</v>
      </c>
      <c r="Y95" s="29">
        <v>593</v>
      </c>
      <c r="Z95" s="29">
        <v>553</v>
      </c>
      <c r="AA95" s="33">
        <v>40</v>
      </c>
      <c r="AB95" s="29">
        <v>2830</v>
      </c>
      <c r="AC95" s="30">
        <v>55.197971523307977</v>
      </c>
      <c r="AD95" s="29">
        <v>219</v>
      </c>
      <c r="AE95" s="30">
        <v>4.2715038033937969</v>
      </c>
      <c r="AF95" s="29">
        <v>21</v>
      </c>
      <c r="AG95" s="30">
        <v>2.4137931034482762</v>
      </c>
      <c r="AH95" s="29">
        <v>47</v>
      </c>
      <c r="AI95" s="30">
        <v>4.6078431372549025</v>
      </c>
      <c r="AJ95" s="29">
        <v>453</v>
      </c>
      <c r="AK95" s="30">
        <v>5.1594533029612757</v>
      </c>
      <c r="AL95" s="29">
        <v>127</v>
      </c>
      <c r="AM95" s="30">
        <v>12.270531400966185</v>
      </c>
      <c r="AN95" s="29">
        <v>245</v>
      </c>
      <c r="AO95" s="34">
        <v>4377</v>
      </c>
      <c r="AP95" s="34">
        <v>34488</v>
      </c>
      <c r="AQ95" s="29">
        <v>2216</v>
      </c>
      <c r="AR95" s="29">
        <v>4247</v>
      </c>
      <c r="AS95" s="29">
        <v>16</v>
      </c>
      <c r="AT95" s="29">
        <v>2118</v>
      </c>
      <c r="AU95" s="30">
        <v>49.870496821285613</v>
      </c>
      <c r="AV95" s="30">
        <v>89.158464798681422</v>
      </c>
      <c r="AW95" s="30">
        <v>43.127107061503416</v>
      </c>
      <c r="AX95" s="29">
        <v>110</v>
      </c>
      <c r="AY95" s="30">
        <v>2.5900635742877327</v>
      </c>
      <c r="AZ95" s="29"/>
      <c r="BA95" s="29"/>
      <c r="BB95" s="29">
        <v>305</v>
      </c>
      <c r="BC95" s="29">
        <v>2155</v>
      </c>
      <c r="BD95" s="35"/>
      <c r="BE95" s="29">
        <v>3</v>
      </c>
      <c r="BF95" s="29">
        <v>1</v>
      </c>
      <c r="BG95" s="29">
        <v>490</v>
      </c>
      <c r="BH95" s="30">
        <v>37.346938775510203</v>
      </c>
      <c r="BI95" s="30">
        <v>58.979591836734691</v>
      </c>
      <c r="BJ95" s="29">
        <v>7</v>
      </c>
      <c r="BK95" s="29">
        <v>5</v>
      </c>
      <c r="BL95" s="29">
        <v>4</v>
      </c>
      <c r="BM95" s="29">
        <v>2</v>
      </c>
      <c r="BN95" s="29">
        <v>3860</v>
      </c>
      <c r="BO95" s="29">
        <v>439.6355353075171</v>
      </c>
      <c r="BP95" s="28"/>
      <c r="BQ95" s="28"/>
      <c r="BR95" s="28"/>
      <c r="BS95" s="28"/>
      <c r="BT95" s="28"/>
      <c r="BU95" s="29"/>
      <c r="BV95" s="29"/>
    </row>
    <row r="96" spans="1:74">
      <c r="A96" s="28" t="s">
        <v>83</v>
      </c>
      <c r="B96" s="29">
        <v>23946</v>
      </c>
      <c r="C96" s="29">
        <v>3947</v>
      </c>
      <c r="D96" s="30">
        <v>16.482919903115341</v>
      </c>
      <c r="E96" s="29">
        <v>5183</v>
      </c>
      <c r="F96" s="30">
        <v>21.644533533784347</v>
      </c>
      <c r="G96" s="29">
        <v>3506</v>
      </c>
      <c r="H96" s="30">
        <v>14.641276204794119</v>
      </c>
      <c r="I96" s="29">
        <v>8196</v>
      </c>
      <c r="J96" s="30">
        <v>34.238449327429194</v>
      </c>
      <c r="K96" s="29">
        <v>2059</v>
      </c>
      <c r="L96" s="30">
        <v>52.13978222334768</v>
      </c>
      <c r="M96" s="29">
        <v>12724</v>
      </c>
      <c r="N96" s="31">
        <v>1.8925652310594152</v>
      </c>
      <c r="O96" s="29">
        <v>6181</v>
      </c>
      <c r="P96" s="30">
        <v>48.577491354919836</v>
      </c>
      <c r="Q96" s="29">
        <v>2457</v>
      </c>
      <c r="R96" s="30">
        <v>19.309965419679347</v>
      </c>
      <c r="S96" s="29">
        <v>676</v>
      </c>
      <c r="T96" s="30">
        <v>27.513227513227513</v>
      </c>
      <c r="U96" s="30">
        <v>8.3710000000000004</v>
      </c>
      <c r="V96" s="32">
        <v>2860.5901326006451</v>
      </c>
      <c r="W96" s="29">
        <v>220</v>
      </c>
      <c r="X96" s="29">
        <v>253</v>
      </c>
      <c r="Y96" s="29">
        <v>2421</v>
      </c>
      <c r="Z96" s="29">
        <v>2207</v>
      </c>
      <c r="AA96" s="33">
        <v>214</v>
      </c>
      <c r="AB96" s="29">
        <v>8428</v>
      </c>
      <c r="AC96" s="30">
        <v>54.440927588657061</v>
      </c>
      <c r="AD96" s="29">
        <v>963</v>
      </c>
      <c r="AE96" s="30">
        <v>6.2205283896389121</v>
      </c>
      <c r="AF96" s="29">
        <v>68</v>
      </c>
      <c r="AG96" s="30">
        <v>2.4954128440366974</v>
      </c>
      <c r="AH96" s="29">
        <v>137</v>
      </c>
      <c r="AI96" s="30">
        <v>5.2051671732522795</v>
      </c>
      <c r="AJ96" s="29">
        <v>2471</v>
      </c>
      <c r="AK96" s="30">
        <v>10.319051198530026</v>
      </c>
      <c r="AL96" s="29">
        <v>802</v>
      </c>
      <c r="AM96" s="30">
        <v>24.436319317489335</v>
      </c>
      <c r="AN96" s="29">
        <v>1248</v>
      </c>
      <c r="AO96" s="34">
        <v>11427</v>
      </c>
      <c r="AP96" s="34">
        <v>30756</v>
      </c>
      <c r="AQ96" s="29">
        <v>4212</v>
      </c>
      <c r="AR96" s="29">
        <v>11882</v>
      </c>
      <c r="AS96" s="29">
        <v>49</v>
      </c>
      <c r="AT96" s="29">
        <v>3590</v>
      </c>
      <c r="AU96" s="30">
        <v>30.213768725803739</v>
      </c>
      <c r="AV96" s="30">
        <v>78.130786062952367</v>
      </c>
      <c r="AW96" s="30">
        <v>38.768479077925335</v>
      </c>
      <c r="AX96" s="29">
        <v>907</v>
      </c>
      <c r="AY96" s="30">
        <v>7.6333950513381588</v>
      </c>
      <c r="AZ96" s="29">
        <v>302</v>
      </c>
      <c r="BA96" s="30">
        <v>33.296582138919511</v>
      </c>
      <c r="BB96" s="29">
        <v>288</v>
      </c>
      <c r="BC96" s="29">
        <v>2408</v>
      </c>
      <c r="BD96" s="29">
        <v>2360</v>
      </c>
      <c r="BE96" s="29">
        <v>7</v>
      </c>
      <c r="BF96" s="29">
        <v>2</v>
      </c>
      <c r="BG96" s="29">
        <v>1276</v>
      </c>
      <c r="BH96" s="30">
        <v>52.978056426332287</v>
      </c>
      <c r="BI96" s="30">
        <v>41.927899686520377</v>
      </c>
      <c r="BJ96" s="29">
        <v>12</v>
      </c>
      <c r="BK96" s="29">
        <v>8</v>
      </c>
      <c r="BL96" s="29">
        <v>10</v>
      </c>
      <c r="BM96" s="29">
        <v>2</v>
      </c>
      <c r="BN96" s="29">
        <v>8678</v>
      </c>
      <c r="BO96" s="29">
        <v>362.39873047690634</v>
      </c>
      <c r="BP96" s="28"/>
      <c r="BQ96" s="28"/>
      <c r="BR96" s="28"/>
      <c r="BS96" s="28"/>
      <c r="BT96" s="28"/>
      <c r="BU96" s="29"/>
      <c r="BV96" s="29"/>
    </row>
    <row r="97" spans="1:74">
      <c r="A97" s="28" t="s">
        <v>82</v>
      </c>
      <c r="B97" s="29">
        <v>20874</v>
      </c>
      <c r="C97" s="29">
        <v>3573</v>
      </c>
      <c r="D97" s="30">
        <v>17.116987640126471</v>
      </c>
      <c r="E97" s="29">
        <v>3409</v>
      </c>
      <c r="F97" s="30">
        <v>16.331321260898726</v>
      </c>
      <c r="G97" s="29">
        <v>4244</v>
      </c>
      <c r="H97" s="30">
        <v>20.331512886844877</v>
      </c>
      <c r="I97" s="29">
        <v>8463</v>
      </c>
      <c r="J97" s="30">
        <v>40.564635958395243</v>
      </c>
      <c r="K97" s="29">
        <v>2078</v>
      </c>
      <c r="L97" s="30">
        <v>58.158410299468237</v>
      </c>
      <c r="M97" s="29">
        <v>11648</v>
      </c>
      <c r="N97" s="31">
        <v>1.7979910714285714</v>
      </c>
      <c r="O97" s="29">
        <v>6480</v>
      </c>
      <c r="P97" s="30">
        <v>55.631868131868131</v>
      </c>
      <c r="Q97" s="29">
        <v>2182</v>
      </c>
      <c r="R97" s="30">
        <v>18.732829670329668</v>
      </c>
      <c r="S97" s="29">
        <v>587</v>
      </c>
      <c r="T97" s="30">
        <v>26.901924839596699</v>
      </c>
      <c r="U97" s="30">
        <v>11.717000000000001</v>
      </c>
      <c r="V97" s="32">
        <v>1781.514039429888</v>
      </c>
      <c r="W97" s="29">
        <v>236</v>
      </c>
      <c r="X97" s="29">
        <v>225</v>
      </c>
      <c r="Y97" s="29">
        <v>2806</v>
      </c>
      <c r="Z97" s="29">
        <v>2671</v>
      </c>
      <c r="AA97" s="33">
        <v>135</v>
      </c>
      <c r="AB97" s="29">
        <v>7868</v>
      </c>
      <c r="AC97" s="30">
        <v>54.374568071872844</v>
      </c>
      <c r="AD97" s="29">
        <v>934</v>
      </c>
      <c r="AE97" s="30">
        <v>6.4547339322736699</v>
      </c>
      <c r="AF97" s="29">
        <v>70</v>
      </c>
      <c r="AG97" s="30">
        <v>2.6266416510318953</v>
      </c>
      <c r="AH97" s="29">
        <v>131</v>
      </c>
      <c r="AI97" s="30">
        <v>6.7282999486389317</v>
      </c>
      <c r="AJ97" s="29">
        <v>2429</v>
      </c>
      <c r="AK97" s="30">
        <v>11.636485580147552</v>
      </c>
      <c r="AL97" s="29">
        <v>705</v>
      </c>
      <c r="AM97" s="30">
        <v>23.539232053422371</v>
      </c>
      <c r="AN97" s="29">
        <v>1339</v>
      </c>
      <c r="AO97" s="34">
        <v>9504</v>
      </c>
      <c r="AP97" s="34">
        <v>28235</v>
      </c>
      <c r="AQ97" s="29">
        <v>2465</v>
      </c>
      <c r="AR97" s="29">
        <v>10387</v>
      </c>
      <c r="AS97" s="29">
        <v>88</v>
      </c>
      <c r="AT97" s="29">
        <v>1524</v>
      </c>
      <c r="AU97" s="30">
        <v>14.67218638682969</v>
      </c>
      <c r="AV97" s="30">
        <v>70.969673630499656</v>
      </c>
      <c r="AW97" s="30">
        <v>35.314841429529558</v>
      </c>
      <c r="AX97" s="29">
        <v>1487</v>
      </c>
      <c r="AY97" s="30">
        <v>14.315971887936843</v>
      </c>
      <c r="AZ97" s="29">
        <v>26</v>
      </c>
      <c r="BA97" s="30">
        <v>1.7484868863483525</v>
      </c>
      <c r="BB97" s="29">
        <v>293</v>
      </c>
      <c r="BC97" s="29">
        <v>2305</v>
      </c>
      <c r="BD97" s="29">
        <v>1981</v>
      </c>
      <c r="BE97" s="29">
        <v>9</v>
      </c>
      <c r="BF97" s="29">
        <v>2</v>
      </c>
      <c r="BG97" s="29">
        <v>1121</v>
      </c>
      <c r="BH97" s="30">
        <v>54.326494201605705</v>
      </c>
      <c r="BI97" s="30">
        <v>32.471008028545938</v>
      </c>
      <c r="BJ97" s="29">
        <v>21</v>
      </c>
      <c r="BK97" s="29">
        <v>9</v>
      </c>
      <c r="BL97" s="29">
        <v>12</v>
      </c>
      <c r="BM97" s="29">
        <v>3</v>
      </c>
      <c r="BN97" s="29">
        <v>6146</v>
      </c>
      <c r="BO97" s="29">
        <v>294.43326626425221</v>
      </c>
      <c r="BP97" s="28"/>
      <c r="BQ97" s="28"/>
      <c r="BR97" s="28"/>
      <c r="BS97" s="28"/>
      <c r="BT97" s="28"/>
      <c r="BU97" s="29"/>
      <c r="BV97" s="29"/>
    </row>
    <row r="98" spans="1:74">
      <c r="A98" s="28" t="s">
        <v>102</v>
      </c>
      <c r="B98" s="29">
        <v>797</v>
      </c>
      <c r="C98" s="29">
        <v>157</v>
      </c>
      <c r="D98" s="30">
        <v>19.698870765370138</v>
      </c>
      <c r="E98" s="29">
        <v>102</v>
      </c>
      <c r="F98" s="30">
        <v>12.797992471769135</v>
      </c>
      <c r="G98" s="29">
        <v>84</v>
      </c>
      <c r="H98" s="30">
        <v>10.53952321204517</v>
      </c>
      <c r="I98" s="29">
        <v>141</v>
      </c>
      <c r="J98" s="30">
        <v>17.735849056603772</v>
      </c>
      <c r="K98" s="29">
        <v>29</v>
      </c>
      <c r="L98" s="30">
        <v>18.471337579617835</v>
      </c>
      <c r="M98" s="29">
        <v>399</v>
      </c>
      <c r="N98" s="31">
        <v>2.0451127819548871</v>
      </c>
      <c r="O98" s="29">
        <v>180</v>
      </c>
      <c r="P98" s="30">
        <v>45.112781954887218</v>
      </c>
      <c r="Q98" s="29">
        <v>92</v>
      </c>
      <c r="R98" s="30">
        <v>23.057644110275689</v>
      </c>
      <c r="S98" s="29">
        <v>22</v>
      </c>
      <c r="T98" s="30">
        <v>23.913043478260867</v>
      </c>
      <c r="U98" s="30">
        <v>16.817</v>
      </c>
      <c r="V98" s="32">
        <v>47.392519474341441</v>
      </c>
      <c r="W98" s="29">
        <v>11</v>
      </c>
      <c r="X98" s="29">
        <v>4</v>
      </c>
      <c r="Y98" s="29">
        <v>145</v>
      </c>
      <c r="Z98" s="29">
        <v>89</v>
      </c>
      <c r="AA98" s="33">
        <v>56</v>
      </c>
      <c r="AB98" s="29">
        <v>302</v>
      </c>
      <c r="AC98" s="30">
        <v>53.736654804270465</v>
      </c>
      <c r="AD98" s="29">
        <v>23</v>
      </c>
      <c r="AE98" s="30">
        <v>4.092526690391459</v>
      </c>
      <c r="AF98" s="29">
        <v>3</v>
      </c>
      <c r="AG98" s="30">
        <v>3.1578947368421053</v>
      </c>
      <c r="AH98" s="29">
        <v>6</v>
      </c>
      <c r="AI98" s="30">
        <v>6.1224489795918364</v>
      </c>
      <c r="AJ98" s="29">
        <v>69</v>
      </c>
      <c r="AK98" s="30">
        <v>8.6574654956085322</v>
      </c>
      <c r="AL98" s="29">
        <v>24</v>
      </c>
      <c r="AM98" s="30">
        <v>18.045112781954888</v>
      </c>
      <c r="AN98" s="29">
        <v>33</v>
      </c>
      <c r="AO98" s="34">
        <v>354</v>
      </c>
      <c r="AP98" s="34">
        <v>36862</v>
      </c>
      <c r="AQ98" s="29">
        <v>226</v>
      </c>
      <c r="AR98" s="29">
        <v>328</v>
      </c>
      <c r="AS98" s="29">
        <v>1</v>
      </c>
      <c r="AT98" s="29">
        <v>242</v>
      </c>
      <c r="AU98" s="30">
        <v>73.780487804878049</v>
      </c>
      <c r="AV98" s="30">
        <v>99.405487804878049</v>
      </c>
      <c r="AW98" s="30">
        <v>40.909661229611039</v>
      </c>
      <c r="AX98" s="29"/>
      <c r="AY98" s="29"/>
      <c r="AZ98" s="29"/>
      <c r="BA98" s="29"/>
      <c r="BB98" s="29">
        <v>157</v>
      </c>
      <c r="BC98" s="35"/>
      <c r="BD98" s="35"/>
      <c r="BE98" s="29">
        <v>3</v>
      </c>
      <c r="BF98" s="29"/>
      <c r="BG98" s="29">
        <v>51</v>
      </c>
      <c r="BH98" s="30">
        <v>74.509803921568633</v>
      </c>
      <c r="BI98" s="30">
        <v>21.56862745098039</v>
      </c>
      <c r="BJ98" s="29"/>
      <c r="BK98" s="29"/>
      <c r="BL98" s="29"/>
      <c r="BM98" s="29"/>
      <c r="BN98" s="29">
        <v>361</v>
      </c>
      <c r="BO98" s="29">
        <v>452.94855708908403</v>
      </c>
      <c r="BP98" s="28"/>
      <c r="BQ98" s="28"/>
      <c r="BR98" s="28"/>
      <c r="BS98" s="28"/>
      <c r="BT98" s="28"/>
      <c r="BU98" s="29"/>
      <c r="BV98" s="29"/>
    </row>
    <row r="99" spans="1:74">
      <c r="A99" s="28" t="s">
        <v>81</v>
      </c>
      <c r="B99" s="29">
        <v>16973</v>
      </c>
      <c r="C99" s="29">
        <v>3283</v>
      </c>
      <c r="D99" s="30">
        <v>19.342485123431334</v>
      </c>
      <c r="E99" s="29">
        <v>3287</v>
      </c>
      <c r="F99" s="30">
        <v>19.366051964885408</v>
      </c>
      <c r="G99" s="29">
        <v>2313</v>
      </c>
      <c r="H99" s="30">
        <v>13.627526070818359</v>
      </c>
      <c r="I99" s="29">
        <v>8703</v>
      </c>
      <c r="J99" s="30">
        <v>51.293687746802618</v>
      </c>
      <c r="K99" s="29">
        <v>2220</v>
      </c>
      <c r="L99" s="30">
        <v>67.621078282059102</v>
      </c>
      <c r="M99" s="29">
        <v>7515</v>
      </c>
      <c r="N99" s="31">
        <v>2.2389886892880906</v>
      </c>
      <c r="O99" s="29">
        <v>2663</v>
      </c>
      <c r="P99" s="30">
        <v>35.435795076513635</v>
      </c>
      <c r="Q99" s="29">
        <v>1964</v>
      </c>
      <c r="R99" s="30">
        <v>26.134397870924815</v>
      </c>
      <c r="S99" s="29">
        <v>487</v>
      </c>
      <c r="T99" s="30">
        <v>24.796334012219958</v>
      </c>
      <c r="U99" s="30">
        <v>11.18</v>
      </c>
      <c r="V99" s="32">
        <v>1518.1574239713775</v>
      </c>
      <c r="W99" s="29">
        <v>193</v>
      </c>
      <c r="X99" s="29">
        <v>159</v>
      </c>
      <c r="Y99" s="29">
        <v>1221</v>
      </c>
      <c r="Z99" s="29">
        <v>1325</v>
      </c>
      <c r="AA99" s="33">
        <v>-104</v>
      </c>
      <c r="AB99" s="29">
        <v>5914</v>
      </c>
      <c r="AC99" s="30">
        <v>53.375451263537904</v>
      </c>
      <c r="AD99" s="29">
        <v>795</v>
      </c>
      <c r="AE99" s="30">
        <v>7.1750902527075811</v>
      </c>
      <c r="AF99" s="29">
        <v>73</v>
      </c>
      <c r="AG99" s="30">
        <v>3.2560214094558426</v>
      </c>
      <c r="AH99" s="29">
        <v>130</v>
      </c>
      <c r="AI99" s="30">
        <v>5.9852670349907919</v>
      </c>
      <c r="AJ99" s="29">
        <v>2649</v>
      </c>
      <c r="AK99" s="30">
        <v>15.607140752960586</v>
      </c>
      <c r="AL99" s="29">
        <v>851</v>
      </c>
      <c r="AM99" s="30">
        <v>32.65541059094398</v>
      </c>
      <c r="AN99" s="29">
        <v>1204</v>
      </c>
      <c r="AO99" s="34">
        <v>7260</v>
      </c>
      <c r="AP99" s="34">
        <v>28667</v>
      </c>
      <c r="AQ99" s="29">
        <v>2912</v>
      </c>
      <c r="AR99" s="29">
        <v>7092</v>
      </c>
      <c r="AS99" s="29">
        <v>39</v>
      </c>
      <c r="AT99" s="29">
        <v>2653</v>
      </c>
      <c r="AU99" s="30">
        <v>37.408347433728146</v>
      </c>
      <c r="AV99" s="30">
        <v>84.368020304568532</v>
      </c>
      <c r="AW99" s="30">
        <v>35.2523419548695</v>
      </c>
      <c r="AX99" s="29">
        <v>1446</v>
      </c>
      <c r="AY99" s="30">
        <v>20.38917089678511</v>
      </c>
      <c r="AZ99" s="29">
        <v>360</v>
      </c>
      <c r="BA99" s="30">
        <v>24.896265560165972</v>
      </c>
      <c r="BB99" s="29">
        <v>235</v>
      </c>
      <c r="BC99" s="29">
        <v>2266</v>
      </c>
      <c r="BD99" s="29">
        <v>1814</v>
      </c>
      <c r="BE99" s="29">
        <v>9</v>
      </c>
      <c r="BF99" s="29">
        <v>1</v>
      </c>
      <c r="BG99" s="29">
        <v>1265</v>
      </c>
      <c r="BH99" s="30">
        <v>65.770750988142296</v>
      </c>
      <c r="BI99" s="30">
        <v>29.011857707509879</v>
      </c>
      <c r="BJ99" s="29">
        <v>15</v>
      </c>
      <c r="BK99" s="29">
        <v>4</v>
      </c>
      <c r="BL99" s="29">
        <v>10</v>
      </c>
      <c r="BM99" s="29">
        <v>2</v>
      </c>
      <c r="BN99" s="29">
        <v>5945</v>
      </c>
      <c r="BO99" s="29">
        <v>350.26218111117657</v>
      </c>
      <c r="BP99" s="28"/>
      <c r="BQ99" s="28"/>
      <c r="BR99" s="28"/>
      <c r="BS99" s="28"/>
      <c r="BT99" s="28"/>
      <c r="BU99" s="29"/>
      <c r="BV99" s="29"/>
    </row>
    <row r="100" spans="1:74">
      <c r="A100" s="28" t="s">
        <v>80</v>
      </c>
      <c r="B100" s="29">
        <v>27519</v>
      </c>
      <c r="C100" s="29">
        <v>4997</v>
      </c>
      <c r="D100" s="30">
        <v>18.15836331262037</v>
      </c>
      <c r="E100" s="29">
        <v>6081</v>
      </c>
      <c r="F100" s="30">
        <v>22.09745993677096</v>
      </c>
      <c r="G100" s="29">
        <v>3144</v>
      </c>
      <c r="H100" s="30">
        <v>11.424833751226425</v>
      </c>
      <c r="I100" s="29">
        <v>11056</v>
      </c>
      <c r="J100" s="30">
        <v>40.202174466383042</v>
      </c>
      <c r="K100" s="29">
        <v>2900</v>
      </c>
      <c r="L100" s="30">
        <v>58.034820892535521</v>
      </c>
      <c r="M100" s="29">
        <v>13171</v>
      </c>
      <c r="N100" s="31">
        <v>2.1099385012527523</v>
      </c>
      <c r="O100" s="29">
        <v>5038</v>
      </c>
      <c r="P100" s="30">
        <v>38.250702300508692</v>
      </c>
      <c r="Q100" s="29">
        <v>2959</v>
      </c>
      <c r="R100" s="30">
        <v>22.466023840255104</v>
      </c>
      <c r="S100" s="29">
        <v>758</v>
      </c>
      <c r="T100" s="30">
        <v>25.616762419736396</v>
      </c>
      <c r="U100" s="30">
        <v>22.510999999999999</v>
      </c>
      <c r="V100" s="32">
        <v>1222.4690151481498</v>
      </c>
      <c r="W100" s="29">
        <v>254</v>
      </c>
      <c r="X100" s="29">
        <v>260</v>
      </c>
      <c r="Y100" s="29">
        <v>2313</v>
      </c>
      <c r="Z100" s="29">
        <v>1856</v>
      </c>
      <c r="AA100" s="33">
        <v>457</v>
      </c>
      <c r="AB100" s="29">
        <v>9306</v>
      </c>
      <c r="AC100" s="30">
        <v>53.701887010214094</v>
      </c>
      <c r="AD100" s="29">
        <v>1183</v>
      </c>
      <c r="AE100" s="30">
        <v>6.8267066766691675</v>
      </c>
      <c r="AF100" s="29">
        <v>95</v>
      </c>
      <c r="AG100" s="30">
        <v>3.0546623794212215</v>
      </c>
      <c r="AH100" s="29">
        <v>219</v>
      </c>
      <c r="AI100" s="30">
        <v>6.3130585183049872</v>
      </c>
      <c r="AJ100" s="29">
        <v>3640</v>
      </c>
      <c r="AK100" s="30">
        <v>13.227224826483521</v>
      </c>
      <c r="AL100" s="29">
        <v>1109</v>
      </c>
      <c r="AM100" s="30">
        <v>26.989535166707224</v>
      </c>
      <c r="AN100" s="29">
        <v>1767</v>
      </c>
      <c r="AO100" s="34">
        <v>11991</v>
      </c>
      <c r="AP100" s="34">
        <v>28670</v>
      </c>
      <c r="AQ100" s="29">
        <v>5423</v>
      </c>
      <c r="AR100" s="29">
        <v>12192</v>
      </c>
      <c r="AS100" s="29">
        <v>161</v>
      </c>
      <c r="AT100" s="29">
        <v>4965</v>
      </c>
      <c r="AU100" s="30">
        <v>40.723425196850393</v>
      </c>
      <c r="AV100" s="30">
        <v>84.470554461942257</v>
      </c>
      <c r="AW100" s="30">
        <v>37.423779933863877</v>
      </c>
      <c r="AX100" s="29">
        <v>990</v>
      </c>
      <c r="AY100" s="30">
        <v>8.1200787401574797</v>
      </c>
      <c r="AZ100" s="29">
        <v>275</v>
      </c>
      <c r="BA100" s="30">
        <v>27.777777777777775</v>
      </c>
      <c r="BB100" s="29">
        <v>259</v>
      </c>
      <c r="BC100" s="29">
        <v>2045</v>
      </c>
      <c r="BD100" s="29">
        <v>1659</v>
      </c>
      <c r="BE100" s="29">
        <v>14</v>
      </c>
      <c r="BF100" s="29">
        <v>6</v>
      </c>
      <c r="BG100" s="29">
        <v>1723</v>
      </c>
      <c r="BH100" s="30">
        <v>63.43586767266396</v>
      </c>
      <c r="BI100" s="30">
        <v>31.514799767846778</v>
      </c>
      <c r="BJ100" s="29">
        <v>34</v>
      </c>
      <c r="BK100" s="29">
        <v>14</v>
      </c>
      <c r="BL100" s="29">
        <v>17</v>
      </c>
      <c r="BM100" s="29">
        <v>5</v>
      </c>
      <c r="BN100" s="29">
        <v>10077</v>
      </c>
      <c r="BO100" s="29">
        <v>366.18336422108359</v>
      </c>
      <c r="BP100" s="28"/>
      <c r="BQ100" s="28"/>
      <c r="BR100" s="28"/>
      <c r="BS100" s="28"/>
      <c r="BT100" s="28"/>
      <c r="BU100" s="29"/>
      <c r="BV100" s="29"/>
    </row>
    <row r="101" spans="1:74">
      <c r="A101" s="28" t="s">
        <v>79</v>
      </c>
      <c r="B101" s="29">
        <v>714</v>
      </c>
      <c r="C101" s="29">
        <v>123</v>
      </c>
      <c r="D101" s="30">
        <v>17.22689075630252</v>
      </c>
      <c r="E101" s="29">
        <v>126</v>
      </c>
      <c r="F101" s="30">
        <v>17.647058823529413</v>
      </c>
      <c r="G101" s="29">
        <v>57</v>
      </c>
      <c r="H101" s="30">
        <v>7.9831932773109244</v>
      </c>
      <c r="I101" s="29">
        <v>95</v>
      </c>
      <c r="J101" s="30">
        <v>13.305322128851541</v>
      </c>
      <c r="K101" s="29">
        <v>14</v>
      </c>
      <c r="L101" s="30">
        <v>11.382113821138212</v>
      </c>
      <c r="M101" s="29">
        <v>341</v>
      </c>
      <c r="N101" s="31">
        <v>2.1466275659824046</v>
      </c>
      <c r="O101" s="29">
        <v>134</v>
      </c>
      <c r="P101" s="30">
        <v>39.296187683284458</v>
      </c>
      <c r="Q101" s="29">
        <v>73</v>
      </c>
      <c r="R101" s="30">
        <v>21.407624633431084</v>
      </c>
      <c r="S101" s="29">
        <v>18</v>
      </c>
      <c r="T101" s="30">
        <v>24.657534246575342</v>
      </c>
      <c r="U101" s="30">
        <v>9.0890000000000004</v>
      </c>
      <c r="V101" s="32">
        <v>78.556496864341511</v>
      </c>
      <c r="W101" s="29">
        <v>9</v>
      </c>
      <c r="X101" s="29">
        <v>5</v>
      </c>
      <c r="Y101" s="29">
        <v>91</v>
      </c>
      <c r="Z101" s="29">
        <v>61</v>
      </c>
      <c r="AA101" s="33">
        <v>30</v>
      </c>
      <c r="AB101" s="29">
        <v>302</v>
      </c>
      <c r="AC101" s="30">
        <v>61.257606490872213</v>
      </c>
      <c r="AD101" s="29">
        <v>12</v>
      </c>
      <c r="AE101" s="30">
        <v>2.4340770791075053</v>
      </c>
      <c r="AF101" s="29"/>
      <c r="AG101" s="29"/>
      <c r="AH101" s="29"/>
      <c r="AI101" s="29"/>
      <c r="AJ101" s="29">
        <v>22</v>
      </c>
      <c r="AK101" s="30">
        <v>3.081232492997199</v>
      </c>
      <c r="AL101" s="29">
        <v>6</v>
      </c>
      <c r="AM101" s="30">
        <v>6.3157894736842106</v>
      </c>
      <c r="AN101" s="29">
        <v>12</v>
      </c>
      <c r="AO101" s="34">
        <v>331</v>
      </c>
      <c r="AP101" s="34">
        <v>34280</v>
      </c>
      <c r="AQ101" s="29">
        <v>194</v>
      </c>
      <c r="AR101" s="29">
        <v>325</v>
      </c>
      <c r="AS101" s="29">
        <v>3</v>
      </c>
      <c r="AT101" s="29">
        <v>233</v>
      </c>
      <c r="AU101" s="30">
        <v>71.692307692307693</v>
      </c>
      <c r="AV101" s="30">
        <v>98.941538461538457</v>
      </c>
      <c r="AW101" s="30">
        <v>45.036414565826334</v>
      </c>
      <c r="AX101" s="29"/>
      <c r="AY101" s="29"/>
      <c r="AZ101" s="29"/>
      <c r="BA101" s="29"/>
      <c r="BB101" s="29">
        <v>160</v>
      </c>
      <c r="BC101" s="35"/>
      <c r="BD101" s="35"/>
      <c r="BE101" s="29"/>
      <c r="BF101" s="29"/>
      <c r="BG101" s="29">
        <v>41</v>
      </c>
      <c r="BH101" s="30">
        <v>43.902439024390247</v>
      </c>
      <c r="BI101" s="30">
        <v>51.219512195121958</v>
      </c>
      <c r="BJ101" s="29">
        <v>1</v>
      </c>
      <c r="BK101" s="29"/>
      <c r="BL101" s="29"/>
      <c r="BM101" s="29"/>
      <c r="BN101" s="29">
        <v>352</v>
      </c>
      <c r="BO101" s="29">
        <v>492.99719887955183</v>
      </c>
      <c r="BP101" s="28"/>
      <c r="BQ101" s="28"/>
      <c r="BR101" s="28"/>
      <c r="BS101" s="28"/>
      <c r="BT101" s="28"/>
      <c r="BU101" s="29"/>
      <c r="BV101" s="29"/>
    </row>
    <row r="102" spans="1:74">
      <c r="A102" s="28" t="s">
        <v>78</v>
      </c>
      <c r="B102" s="29">
        <v>4562</v>
      </c>
      <c r="C102" s="29">
        <v>958</v>
      </c>
      <c r="D102" s="30">
        <v>20.99956159579132</v>
      </c>
      <c r="E102" s="29">
        <v>717</v>
      </c>
      <c r="F102" s="30">
        <v>15.716790881192461</v>
      </c>
      <c r="G102" s="29">
        <v>1059</v>
      </c>
      <c r="H102" s="30">
        <v>23.213502849627357</v>
      </c>
      <c r="I102" s="29">
        <v>1856</v>
      </c>
      <c r="J102" s="30">
        <v>40.728549484309852</v>
      </c>
      <c r="K102" s="29">
        <v>542</v>
      </c>
      <c r="L102" s="30">
        <v>56.576200417536533</v>
      </c>
      <c r="M102" s="29">
        <v>2046</v>
      </c>
      <c r="N102" s="31">
        <v>2.2785923753665691</v>
      </c>
      <c r="O102" s="29">
        <v>784</v>
      </c>
      <c r="P102" s="30">
        <v>38.318670576735094</v>
      </c>
      <c r="Q102" s="29">
        <v>501</v>
      </c>
      <c r="R102" s="30">
        <v>24.486803519061581</v>
      </c>
      <c r="S102" s="29">
        <v>100</v>
      </c>
      <c r="T102" s="30">
        <v>19.960079840319363</v>
      </c>
      <c r="U102" s="30">
        <v>15.502000000000001</v>
      </c>
      <c r="V102" s="32">
        <v>294.28460843762093</v>
      </c>
      <c r="W102" s="29">
        <v>57</v>
      </c>
      <c r="X102" s="29">
        <v>26</v>
      </c>
      <c r="Y102" s="29">
        <v>470</v>
      </c>
      <c r="Z102" s="29">
        <v>418</v>
      </c>
      <c r="AA102" s="33">
        <v>52</v>
      </c>
      <c r="AB102" s="29">
        <v>1554</v>
      </c>
      <c r="AC102" s="30">
        <v>50.967530337815681</v>
      </c>
      <c r="AD102" s="29">
        <v>181</v>
      </c>
      <c r="AE102" s="30">
        <v>5.9363725811741554</v>
      </c>
      <c r="AF102" s="29">
        <v>15</v>
      </c>
      <c r="AG102" s="30">
        <v>2.6132404181184667</v>
      </c>
      <c r="AH102" s="29">
        <v>26</v>
      </c>
      <c r="AI102" s="30">
        <v>5.2</v>
      </c>
      <c r="AJ102" s="29">
        <v>507</v>
      </c>
      <c r="AK102" s="30">
        <v>11.113546690048224</v>
      </c>
      <c r="AL102" s="29">
        <v>184</v>
      </c>
      <c r="AM102" s="30">
        <v>23.115577889447238</v>
      </c>
      <c r="AN102" s="29">
        <v>215</v>
      </c>
      <c r="AO102" s="34">
        <v>1884</v>
      </c>
      <c r="AP102" s="34">
        <v>33272</v>
      </c>
      <c r="AQ102" s="29">
        <v>1027</v>
      </c>
      <c r="AR102" s="29">
        <v>1923</v>
      </c>
      <c r="AS102" s="29">
        <v>5</v>
      </c>
      <c r="AT102" s="29">
        <v>1171</v>
      </c>
      <c r="AU102" s="30">
        <v>60.894435777431099</v>
      </c>
      <c r="AV102" s="30">
        <v>95.343213728549145</v>
      </c>
      <c r="AW102" s="30">
        <v>40.189609820254276</v>
      </c>
      <c r="AX102" s="29">
        <v>291</v>
      </c>
      <c r="AY102" s="30">
        <v>15.132605304212168</v>
      </c>
      <c r="AZ102" s="29"/>
      <c r="BA102" s="29"/>
      <c r="BB102" s="29">
        <v>156</v>
      </c>
      <c r="BC102" s="29">
        <v>1497</v>
      </c>
      <c r="BD102" s="35"/>
      <c r="BE102" s="29">
        <v>3</v>
      </c>
      <c r="BF102" s="29">
        <v>1</v>
      </c>
      <c r="BG102" s="29">
        <v>327</v>
      </c>
      <c r="BH102" s="30">
        <v>63.608562691131496</v>
      </c>
      <c r="BI102" s="30">
        <v>33.333333333333336</v>
      </c>
      <c r="BJ102" s="29">
        <v>1</v>
      </c>
      <c r="BK102" s="29">
        <v>1</v>
      </c>
      <c r="BL102" s="29">
        <v>3</v>
      </c>
      <c r="BM102" s="29">
        <v>1</v>
      </c>
      <c r="BN102" s="29">
        <v>1810</v>
      </c>
      <c r="BO102" s="29">
        <v>396.755808855765</v>
      </c>
      <c r="BP102" s="28"/>
      <c r="BQ102" s="28"/>
      <c r="BR102" s="28"/>
      <c r="BS102" s="28"/>
      <c r="BT102" s="28"/>
      <c r="BU102" s="29"/>
      <c r="BV102" s="29"/>
    </row>
    <row r="103" spans="1:74">
      <c r="A103" s="28" t="s">
        <v>77</v>
      </c>
      <c r="B103" s="29">
        <v>768</v>
      </c>
      <c r="C103" s="29">
        <v>120</v>
      </c>
      <c r="D103" s="30">
        <v>15.625</v>
      </c>
      <c r="E103" s="29">
        <v>153</v>
      </c>
      <c r="F103" s="30">
        <v>19.921875</v>
      </c>
      <c r="G103" s="29">
        <v>119</v>
      </c>
      <c r="H103" s="30">
        <v>15.494791666666668</v>
      </c>
      <c r="I103" s="29">
        <v>224</v>
      </c>
      <c r="J103" s="30">
        <v>29.242819843342037</v>
      </c>
      <c r="K103" s="29">
        <v>56</v>
      </c>
      <c r="L103" s="30">
        <v>46.666666666666671</v>
      </c>
      <c r="M103" s="29">
        <v>430</v>
      </c>
      <c r="N103" s="31">
        <v>1.8511627906976744</v>
      </c>
      <c r="O103" s="29">
        <v>220</v>
      </c>
      <c r="P103" s="30">
        <v>51.162790697674424</v>
      </c>
      <c r="Q103" s="29">
        <v>72</v>
      </c>
      <c r="R103" s="30">
        <v>16.744186046511629</v>
      </c>
      <c r="S103" s="29">
        <v>18</v>
      </c>
      <c r="T103" s="30">
        <v>25</v>
      </c>
      <c r="U103" s="30">
        <v>1.3320000000000001</v>
      </c>
      <c r="V103" s="32">
        <v>576.5765765765766</v>
      </c>
      <c r="W103" s="29">
        <v>6</v>
      </c>
      <c r="X103" s="29">
        <v>4</v>
      </c>
      <c r="Y103" s="29">
        <v>85</v>
      </c>
      <c r="Z103" s="29">
        <v>74</v>
      </c>
      <c r="AA103" s="33">
        <v>11</v>
      </c>
      <c r="AB103" s="29">
        <v>271</v>
      </c>
      <c r="AC103" s="30">
        <v>52.519379844961236</v>
      </c>
      <c r="AD103" s="29">
        <v>43</v>
      </c>
      <c r="AE103" s="30">
        <v>8.3333333333333339</v>
      </c>
      <c r="AF103" s="29">
        <v>5</v>
      </c>
      <c r="AG103" s="30">
        <v>6.1728395061728394</v>
      </c>
      <c r="AH103" s="29">
        <v>9</v>
      </c>
      <c r="AI103" s="30">
        <v>9</v>
      </c>
      <c r="AJ103" s="29">
        <v>78</v>
      </c>
      <c r="AK103" s="30">
        <v>10.15625</v>
      </c>
      <c r="AL103" s="29">
        <v>18</v>
      </c>
      <c r="AM103" s="30">
        <v>18.181818181818183</v>
      </c>
      <c r="AN103" s="29">
        <v>44</v>
      </c>
      <c r="AO103" s="34">
        <v>368</v>
      </c>
      <c r="AP103" s="34">
        <v>31326</v>
      </c>
      <c r="AQ103" s="29">
        <v>165</v>
      </c>
      <c r="AR103" s="29">
        <v>388</v>
      </c>
      <c r="AS103" s="29"/>
      <c r="AT103" s="29">
        <v>145</v>
      </c>
      <c r="AU103" s="30">
        <v>37.371134020618555</v>
      </c>
      <c r="AV103" s="30">
        <v>87.417525773195877</v>
      </c>
      <c r="AW103" s="30">
        <v>44.1640625</v>
      </c>
      <c r="AX103" s="29"/>
      <c r="AY103" s="29"/>
      <c r="AZ103" s="29"/>
      <c r="BA103" s="29"/>
      <c r="BB103" s="29">
        <v>162</v>
      </c>
      <c r="BC103" s="35"/>
      <c r="BD103" s="35"/>
      <c r="BE103" s="29">
        <v>1</v>
      </c>
      <c r="BF103" s="29">
        <v>1</v>
      </c>
      <c r="BG103" s="29">
        <v>34</v>
      </c>
      <c r="BH103" s="30">
        <v>41.17647058823529</v>
      </c>
      <c r="BI103" s="30">
        <v>47.058823529411761</v>
      </c>
      <c r="BJ103" s="29">
        <v>2</v>
      </c>
      <c r="BK103" s="29">
        <v>2</v>
      </c>
      <c r="BL103" s="29"/>
      <c r="BM103" s="29"/>
      <c r="BN103" s="29">
        <v>348</v>
      </c>
      <c r="BO103" s="29">
        <v>453.125</v>
      </c>
      <c r="BP103" s="28"/>
      <c r="BQ103" s="28"/>
      <c r="BR103" s="28"/>
      <c r="BS103" s="28"/>
      <c r="BT103" s="28"/>
      <c r="BU103" s="29"/>
      <c r="BV103" s="29"/>
    </row>
    <row r="104" spans="1:74">
      <c r="A104" s="37" t="s">
        <v>104</v>
      </c>
      <c r="B104" s="29">
        <v>292659</v>
      </c>
      <c r="C104" s="29">
        <v>45934</v>
      </c>
      <c r="D104" s="30">
        <v>15.695399765597504</v>
      </c>
      <c r="E104" s="29">
        <v>42541</v>
      </c>
      <c r="F104" s="30">
        <v>14.536029987118113</v>
      </c>
      <c r="G104" s="29">
        <v>77159</v>
      </c>
      <c r="H104" s="30">
        <v>26.36481365684978</v>
      </c>
      <c r="I104" s="29">
        <v>134070</v>
      </c>
      <c r="J104" s="30">
        <v>46.957910553358715</v>
      </c>
      <c r="K104" s="29">
        <v>31857</v>
      </c>
      <c r="L104" s="30">
        <v>69.371978572361826</v>
      </c>
      <c r="M104" s="29">
        <v>163416</v>
      </c>
      <c r="N104" s="31">
        <v>1.7561377098937681</v>
      </c>
      <c r="O104" s="29">
        <v>94903</v>
      </c>
      <c r="P104" s="30">
        <v>58.074484750575216</v>
      </c>
      <c r="Q104" s="29">
        <v>27348</v>
      </c>
      <c r="R104" s="30">
        <v>16.735203407255103</v>
      </c>
      <c r="S104" s="29">
        <v>8257</v>
      </c>
      <c r="T104" s="30">
        <v>30.192335819804004</v>
      </c>
      <c r="U104" s="30">
        <v>142.30000000000001</v>
      </c>
      <c r="V104" s="32">
        <v>2056.6338721011944</v>
      </c>
      <c r="W104" s="29">
        <v>3334</v>
      </c>
      <c r="X104" s="29">
        <v>2473</v>
      </c>
      <c r="Y104" s="29">
        <v>31615</v>
      </c>
      <c r="Z104" s="29">
        <v>28866</v>
      </c>
      <c r="AA104" s="33">
        <v>2749</v>
      </c>
      <c r="AB104" s="29">
        <v>105675</v>
      </c>
      <c r="AC104" s="30">
        <v>49.939982230959721</v>
      </c>
      <c r="AD104" s="29">
        <v>17201</v>
      </c>
      <c r="AE104" s="30">
        <v>8.1288633485189319</v>
      </c>
      <c r="AF104" s="29">
        <v>1311</v>
      </c>
      <c r="AG104" s="30">
        <v>3.7589242193996046</v>
      </c>
      <c r="AH104" s="29">
        <v>2313</v>
      </c>
      <c r="AI104" s="30">
        <v>7.6518459706232642</v>
      </c>
      <c r="AJ104" s="29">
        <v>49627</v>
      </c>
      <c r="AK104" s="30">
        <v>16.957277924136964</v>
      </c>
      <c r="AL104" s="29">
        <v>14487</v>
      </c>
      <c r="AM104" s="30">
        <v>37.614893285558502</v>
      </c>
      <c r="AN104" s="29">
        <v>25986</v>
      </c>
      <c r="AO104" s="34">
        <v>130535</v>
      </c>
      <c r="AP104" s="34">
        <v>23802</v>
      </c>
      <c r="AQ104" s="29">
        <v>23637</v>
      </c>
      <c r="AR104" s="29">
        <v>142330</v>
      </c>
      <c r="AS104" s="29">
        <v>843</v>
      </c>
      <c r="AT104" s="29">
        <v>12965</v>
      </c>
      <c r="AU104" s="30">
        <v>9.1091126255884216</v>
      </c>
      <c r="AV104" s="30">
        <v>65.861230942176633</v>
      </c>
      <c r="AW104" s="30">
        <v>32.0305509142039</v>
      </c>
      <c r="AX104" s="29">
        <v>24546</v>
      </c>
      <c r="AY104" s="30">
        <v>17.245837139043068</v>
      </c>
      <c r="AZ104" s="29">
        <v>6609</v>
      </c>
      <c r="BA104" s="30">
        <v>26.924957223172818</v>
      </c>
      <c r="BB104" s="35"/>
      <c r="BC104" s="35"/>
      <c r="BD104" s="35"/>
      <c r="BE104" s="29">
        <v>138</v>
      </c>
      <c r="BF104" s="29">
        <v>39</v>
      </c>
      <c r="BG104" s="29">
        <v>14339</v>
      </c>
      <c r="BH104" s="30">
        <v>65.973917288513846</v>
      </c>
      <c r="BI104" s="30">
        <v>28.73980054397099</v>
      </c>
      <c r="BJ104" s="29">
        <v>709</v>
      </c>
      <c r="BK104" s="29">
        <v>242</v>
      </c>
      <c r="BL104" s="29">
        <v>280</v>
      </c>
      <c r="BM104" s="29">
        <v>75</v>
      </c>
      <c r="BN104" s="29">
        <v>75270</v>
      </c>
      <c r="BO104" s="29">
        <v>257.19352557071539</v>
      </c>
      <c r="BP104" s="28"/>
      <c r="BQ104" s="28"/>
      <c r="BR104" s="28"/>
      <c r="BS104" s="28"/>
      <c r="BT104" s="28"/>
      <c r="BU104" s="29"/>
      <c r="BV104" s="29"/>
    </row>
    <row r="105" spans="1:74">
      <c r="A105" s="37" t="s">
        <v>28</v>
      </c>
      <c r="B105" s="29">
        <v>262129</v>
      </c>
      <c r="C105" s="29">
        <v>45203</v>
      </c>
      <c r="D105" s="30">
        <v>17.244562791602608</v>
      </c>
      <c r="E105" s="29">
        <v>48372</v>
      </c>
      <c r="F105" s="30">
        <v>18.453509531566517</v>
      </c>
      <c r="G105" s="29">
        <v>37571</v>
      </c>
      <c r="H105" s="30">
        <v>14.333019238619153</v>
      </c>
      <c r="I105" s="29">
        <v>77729</v>
      </c>
      <c r="J105" s="30">
        <v>29.656124928939605</v>
      </c>
      <c r="K105" s="29">
        <v>19033</v>
      </c>
      <c r="L105" s="30">
        <v>42.096299736801363</v>
      </c>
      <c r="M105" s="29">
        <v>144518</v>
      </c>
      <c r="N105" s="31">
        <v>1.8311283023567999</v>
      </c>
      <c r="O105" s="29">
        <v>77489</v>
      </c>
      <c r="P105" s="30">
        <v>53.61892636211406</v>
      </c>
      <c r="Q105" s="29">
        <v>27920</v>
      </c>
      <c r="R105" s="30">
        <v>19.319392740004705</v>
      </c>
      <c r="S105" s="29">
        <v>7290</v>
      </c>
      <c r="T105" s="30">
        <v>26.110315186246421</v>
      </c>
      <c r="U105" s="30">
        <v>77.930631000000005</v>
      </c>
      <c r="V105" s="32">
        <v>3363.6196273067517</v>
      </c>
      <c r="W105" s="29">
        <v>2865</v>
      </c>
      <c r="X105" s="29">
        <v>2466</v>
      </c>
      <c r="Y105" s="29">
        <v>23489</v>
      </c>
      <c r="Z105" s="29">
        <v>20386</v>
      </c>
      <c r="AA105" s="33">
        <v>3103</v>
      </c>
      <c r="AB105" s="29">
        <v>91296</v>
      </c>
      <c r="AC105" s="30">
        <v>51.989408046467929</v>
      </c>
      <c r="AD105" s="29">
        <v>9860</v>
      </c>
      <c r="AE105" s="30">
        <v>5.6148742917342904</v>
      </c>
      <c r="AF105" s="29">
        <v>730</v>
      </c>
      <c r="AG105" s="30">
        <v>2.9316091723223967</v>
      </c>
      <c r="AH105" s="29">
        <v>1590</v>
      </c>
      <c r="AI105" s="30">
        <v>5.7640021750951602</v>
      </c>
      <c r="AJ105" s="29">
        <v>23802</v>
      </c>
      <c r="AK105" s="30">
        <v>9.0802620084004442</v>
      </c>
      <c r="AL105" s="29">
        <v>6294</v>
      </c>
      <c r="AM105" s="30">
        <v>16.49716921786538</v>
      </c>
      <c r="AN105" s="29">
        <v>13768</v>
      </c>
      <c r="AO105" s="34">
        <v>127443</v>
      </c>
      <c r="AP105" s="34">
        <v>45726</v>
      </c>
      <c r="AQ105" s="29">
        <v>37188</v>
      </c>
      <c r="AR105" s="29">
        <v>131979</v>
      </c>
      <c r="AS105" s="29">
        <v>1127</v>
      </c>
      <c r="AT105" s="29">
        <v>28735</v>
      </c>
      <c r="AU105" s="30">
        <v>21.772403185355248</v>
      </c>
      <c r="AV105" s="30">
        <v>80.790762166708333</v>
      </c>
      <c r="AW105" s="30">
        <v>40.677239069313202</v>
      </c>
      <c r="AX105" s="29">
        <v>12477</v>
      </c>
      <c r="AY105" s="30">
        <v>9.4537767372081927</v>
      </c>
      <c r="AZ105" s="29">
        <v>5243</v>
      </c>
      <c r="BA105" s="30">
        <v>42.021319227378378</v>
      </c>
      <c r="BB105" s="35"/>
      <c r="BC105" s="35"/>
      <c r="BD105" s="35"/>
      <c r="BE105" s="29">
        <v>200</v>
      </c>
      <c r="BF105" s="29">
        <v>39</v>
      </c>
      <c r="BG105" s="29">
        <v>13773</v>
      </c>
      <c r="BH105" s="30">
        <v>45.748929064110946</v>
      </c>
      <c r="BI105" s="30">
        <v>51.608218979162132</v>
      </c>
      <c r="BJ105" s="29">
        <v>819</v>
      </c>
      <c r="BK105" s="29">
        <v>201</v>
      </c>
      <c r="BL105" s="29">
        <v>248</v>
      </c>
      <c r="BM105" s="29">
        <v>67</v>
      </c>
      <c r="BN105" s="29">
        <v>87502</v>
      </c>
      <c r="BO105" s="29">
        <v>333.81274105497675</v>
      </c>
      <c r="BP105" s="28"/>
      <c r="BQ105" s="28"/>
      <c r="BR105" s="28"/>
      <c r="BS105" s="28"/>
      <c r="BT105" s="28"/>
      <c r="BU105" s="29"/>
      <c r="BV105" s="29"/>
    </row>
    <row r="106" spans="1:74">
      <c r="A106" s="37" t="s">
        <v>42</v>
      </c>
      <c r="B106" s="29">
        <v>255018</v>
      </c>
      <c r="C106" s="29">
        <v>37286</v>
      </c>
      <c r="D106" s="30">
        <v>14.620928718757108</v>
      </c>
      <c r="E106" s="29">
        <v>49442</v>
      </c>
      <c r="F106" s="30">
        <v>19.387651067767766</v>
      </c>
      <c r="G106" s="29">
        <v>30032</v>
      </c>
      <c r="H106" s="30">
        <v>11.776423624999021</v>
      </c>
      <c r="I106" s="29">
        <v>63780</v>
      </c>
      <c r="J106" s="30">
        <v>25.020202891955719</v>
      </c>
      <c r="K106" s="29">
        <v>14193</v>
      </c>
      <c r="L106" s="30">
        <v>38.069309586395583</v>
      </c>
      <c r="M106" s="29">
        <v>149193</v>
      </c>
      <c r="N106" s="31">
        <v>1.7230902254127205</v>
      </c>
      <c r="O106" s="29">
        <v>85047</v>
      </c>
      <c r="P106" s="30">
        <v>57.004685206410485</v>
      </c>
      <c r="Q106" s="29">
        <v>24178</v>
      </c>
      <c r="R106" s="30">
        <v>16.205854162058539</v>
      </c>
      <c r="S106" s="29">
        <v>6042</v>
      </c>
      <c r="T106" s="30">
        <v>24.989660021507156</v>
      </c>
      <c r="U106" s="30">
        <v>49.817278000000002</v>
      </c>
      <c r="V106" s="32">
        <v>5119.0673243929541</v>
      </c>
      <c r="W106" s="29">
        <v>2808</v>
      </c>
      <c r="X106" s="29">
        <v>2228</v>
      </c>
      <c r="Y106" s="29">
        <v>25207</v>
      </c>
      <c r="Z106" s="29">
        <v>22469</v>
      </c>
      <c r="AA106" s="33">
        <v>2738</v>
      </c>
      <c r="AB106" s="29">
        <v>98278</v>
      </c>
      <c r="AC106" s="30">
        <v>56.456625516294515</v>
      </c>
      <c r="AD106" s="29">
        <v>7610</v>
      </c>
      <c r="AE106" s="30">
        <v>4.3716286470929528</v>
      </c>
      <c r="AF106" s="29">
        <v>500</v>
      </c>
      <c r="AG106" s="30">
        <v>2.0622808826562178</v>
      </c>
      <c r="AH106" s="29">
        <v>1253</v>
      </c>
      <c r="AI106" s="30">
        <v>4.5396905909206193</v>
      </c>
      <c r="AJ106" s="29">
        <v>15562</v>
      </c>
      <c r="AK106" s="30">
        <v>6.1023143464382912</v>
      </c>
      <c r="AL106" s="29">
        <v>3765</v>
      </c>
      <c r="AM106" s="30">
        <v>11.952760405092224</v>
      </c>
      <c r="AN106" s="29">
        <v>9435</v>
      </c>
      <c r="AO106" s="34">
        <v>133310</v>
      </c>
      <c r="AP106" s="34">
        <v>40046</v>
      </c>
      <c r="AQ106" s="29">
        <v>31451</v>
      </c>
      <c r="AR106" s="29">
        <v>138736</v>
      </c>
      <c r="AS106" s="29">
        <v>1057</v>
      </c>
      <c r="AT106" s="29">
        <v>21731</v>
      </c>
      <c r="AU106" s="30">
        <v>15.663562449544459</v>
      </c>
      <c r="AV106" s="30">
        <v>76.027837043016959</v>
      </c>
      <c r="AW106" s="30">
        <v>41.360994125904838</v>
      </c>
      <c r="AX106" s="29">
        <v>6249</v>
      </c>
      <c r="AY106" s="30">
        <v>4.5042382654826438</v>
      </c>
      <c r="AZ106" s="29">
        <v>2588</v>
      </c>
      <c r="BA106" s="30">
        <v>41.414626340214433</v>
      </c>
      <c r="BB106" s="35"/>
      <c r="BC106" s="35"/>
      <c r="BD106" s="35"/>
      <c r="BE106" s="29">
        <v>188</v>
      </c>
      <c r="BF106" s="29">
        <v>34</v>
      </c>
      <c r="BG106" s="29">
        <v>10868</v>
      </c>
      <c r="BH106" s="30">
        <v>42.648141332351855</v>
      </c>
      <c r="BI106" s="30">
        <v>54.085388295914605</v>
      </c>
      <c r="BJ106" s="29">
        <v>838</v>
      </c>
      <c r="BK106" s="29">
        <v>166</v>
      </c>
      <c r="BL106" s="29">
        <v>272</v>
      </c>
      <c r="BM106" s="29">
        <v>58</v>
      </c>
      <c r="BN106" s="29">
        <v>88664</v>
      </c>
      <c r="BO106" s="29">
        <v>347.67741884886556</v>
      </c>
      <c r="BP106" s="28"/>
      <c r="BQ106" s="28"/>
      <c r="BR106" s="28"/>
      <c r="BS106" s="28"/>
      <c r="BT106" s="28"/>
      <c r="BU106" s="29"/>
      <c r="BV106" s="29"/>
    </row>
    <row r="107" spans="1:74">
      <c r="A107" s="37" t="s">
        <v>51</v>
      </c>
      <c r="B107" s="29">
        <v>294479</v>
      </c>
      <c r="C107" s="29">
        <v>37739</v>
      </c>
      <c r="D107" s="30">
        <v>12.815514858444915</v>
      </c>
      <c r="E107" s="29">
        <v>49931</v>
      </c>
      <c r="F107" s="30">
        <v>16.955708216884737</v>
      </c>
      <c r="G107" s="29">
        <v>34283</v>
      </c>
      <c r="H107" s="30">
        <v>11.641916741091894</v>
      </c>
      <c r="I107" s="29">
        <v>71150</v>
      </c>
      <c r="J107" s="30">
        <v>24.172479046554532</v>
      </c>
      <c r="K107" s="29">
        <v>14444</v>
      </c>
      <c r="L107" s="30">
        <v>38.270361931005247</v>
      </c>
      <c r="M107" s="29">
        <v>186053</v>
      </c>
      <c r="N107" s="31">
        <v>1.592089350883888</v>
      </c>
      <c r="O107" s="29">
        <v>117881</v>
      </c>
      <c r="P107" s="30">
        <v>63.35882786087835</v>
      </c>
      <c r="Q107" s="29">
        <v>24754</v>
      </c>
      <c r="R107" s="30">
        <v>13.30481099471656</v>
      </c>
      <c r="S107" s="29">
        <v>6888</v>
      </c>
      <c r="T107" s="30">
        <v>27.82580593035469</v>
      </c>
      <c r="U107" s="30">
        <v>57.768830000000001</v>
      </c>
      <c r="V107" s="32">
        <v>5097.5413557795782</v>
      </c>
      <c r="W107" s="29">
        <v>3381</v>
      </c>
      <c r="X107" s="29">
        <v>2624</v>
      </c>
      <c r="Y107" s="29">
        <v>33531</v>
      </c>
      <c r="Z107" s="29">
        <v>29884</v>
      </c>
      <c r="AA107" s="33">
        <v>3647</v>
      </c>
      <c r="AB107" s="29">
        <v>125383</v>
      </c>
      <c r="AC107" s="30">
        <v>59.040161228804578</v>
      </c>
      <c r="AD107" s="29">
        <v>10118</v>
      </c>
      <c r="AE107" s="30">
        <v>4.7643488456413126</v>
      </c>
      <c r="AF107" s="29">
        <v>712</v>
      </c>
      <c r="AG107" s="30">
        <v>2.4928226314683846</v>
      </c>
      <c r="AH107" s="29">
        <v>1594</v>
      </c>
      <c r="AI107" s="30">
        <v>5.3423601568522301</v>
      </c>
      <c r="AJ107" s="29">
        <v>20002</v>
      </c>
      <c r="AK107" s="30">
        <v>6.7923349372960384</v>
      </c>
      <c r="AL107" s="29">
        <v>4487</v>
      </c>
      <c r="AM107" s="30">
        <v>13.943876441157276</v>
      </c>
      <c r="AN107" s="29">
        <v>12985</v>
      </c>
      <c r="AO107" s="34">
        <v>158301</v>
      </c>
      <c r="AP107" s="34">
        <v>38676</v>
      </c>
      <c r="AQ107" s="29">
        <v>30560</v>
      </c>
      <c r="AR107" s="29">
        <v>172775</v>
      </c>
      <c r="AS107" s="29">
        <v>1114</v>
      </c>
      <c r="AT107" s="29">
        <v>16230</v>
      </c>
      <c r="AU107" s="30">
        <v>9.3937201562726091</v>
      </c>
      <c r="AV107" s="30">
        <v>67.997320214151358</v>
      </c>
      <c r="AW107" s="30">
        <v>39.89499081428557</v>
      </c>
      <c r="AX107" s="29">
        <v>8582</v>
      </c>
      <c r="AY107" s="30">
        <v>4.9671538127622634</v>
      </c>
      <c r="AZ107" s="29">
        <v>4558</v>
      </c>
      <c r="BA107" s="30">
        <v>53.111162899091127</v>
      </c>
      <c r="BB107" s="35"/>
      <c r="BC107" s="35"/>
      <c r="BD107" s="35"/>
      <c r="BE107" s="29">
        <v>171</v>
      </c>
      <c r="BF107" s="29">
        <v>30</v>
      </c>
      <c r="BG107" s="29">
        <v>10608</v>
      </c>
      <c r="BH107" s="30">
        <v>46.804298642533936</v>
      </c>
      <c r="BI107" s="30">
        <v>50.197963800904979</v>
      </c>
      <c r="BJ107" s="29">
        <v>1024</v>
      </c>
      <c r="BK107" s="29">
        <v>244</v>
      </c>
      <c r="BL107" s="29">
        <v>296</v>
      </c>
      <c r="BM107" s="29">
        <v>81</v>
      </c>
      <c r="BN107" s="29">
        <v>95822</v>
      </c>
      <c r="BO107" s="29">
        <v>325.39501967882262</v>
      </c>
      <c r="BP107" s="28"/>
      <c r="BQ107" s="28"/>
      <c r="BR107" s="28"/>
      <c r="BS107" s="28"/>
      <c r="BT107" s="28"/>
      <c r="BU107" s="29"/>
      <c r="BV107" s="29"/>
    </row>
    <row r="108" spans="1:74">
      <c r="A108" s="37" t="s">
        <v>1</v>
      </c>
      <c r="B108" s="29">
        <v>419610</v>
      </c>
      <c r="C108" s="29">
        <v>69093</v>
      </c>
      <c r="D108" s="30">
        <v>16.466004146707657</v>
      </c>
      <c r="E108" s="29">
        <v>94588</v>
      </c>
      <c r="F108" s="30">
        <v>22.54188413050213</v>
      </c>
      <c r="G108" s="29">
        <v>44263</v>
      </c>
      <c r="H108" s="30">
        <v>10.548604656705034</v>
      </c>
      <c r="I108" s="29">
        <v>113954</v>
      </c>
      <c r="J108" s="30">
        <v>27.171108790302199</v>
      </c>
      <c r="K108" s="29">
        <v>29013</v>
      </c>
      <c r="L108" s="30">
        <v>41.994268179712833</v>
      </c>
      <c r="M108" s="29">
        <v>220814</v>
      </c>
      <c r="N108" s="31">
        <v>1.9024563659912868</v>
      </c>
      <c r="O108" s="29">
        <v>105898</v>
      </c>
      <c r="P108" s="30">
        <v>47.958009908792015</v>
      </c>
      <c r="Q108" s="29">
        <v>42778</v>
      </c>
      <c r="R108" s="30">
        <v>19.372865850897135</v>
      </c>
      <c r="S108" s="29">
        <v>10703</v>
      </c>
      <c r="T108" s="30">
        <v>25.019870026649215</v>
      </c>
      <c r="U108" s="30">
        <v>147.544918</v>
      </c>
      <c r="V108" s="32">
        <v>2843.9474953654453</v>
      </c>
      <c r="W108" s="29">
        <v>3843</v>
      </c>
      <c r="X108" s="29">
        <v>4350</v>
      </c>
      <c r="Y108" s="29">
        <v>30004</v>
      </c>
      <c r="Z108" s="29">
        <v>26123</v>
      </c>
      <c r="AA108" s="33">
        <v>3881</v>
      </c>
      <c r="AB108" s="29">
        <v>148800</v>
      </c>
      <c r="AC108" s="30">
        <v>55.503748741094405</v>
      </c>
      <c r="AD108" s="29">
        <v>13725</v>
      </c>
      <c r="AE108" s="30">
        <v>5.1195494050505426</v>
      </c>
      <c r="AF108" s="29">
        <v>1007</v>
      </c>
      <c r="AG108" s="30">
        <v>2.3255276892522287</v>
      </c>
      <c r="AH108" s="29">
        <v>2387</v>
      </c>
      <c r="AI108" s="30">
        <v>4.7907676869041644</v>
      </c>
      <c r="AJ108" s="29">
        <v>37375</v>
      </c>
      <c r="AK108" s="30">
        <v>8.9070803841662496</v>
      </c>
      <c r="AL108" s="29">
        <v>10863</v>
      </c>
      <c r="AM108" s="30">
        <v>19.08065762664231</v>
      </c>
      <c r="AN108" s="29">
        <v>19765</v>
      </c>
      <c r="AO108" s="34">
        <v>204376</v>
      </c>
      <c r="AP108" s="34">
        <v>36917</v>
      </c>
      <c r="AQ108" s="29">
        <v>76207</v>
      </c>
      <c r="AR108" s="29">
        <v>207281</v>
      </c>
      <c r="AS108" s="29">
        <v>1051</v>
      </c>
      <c r="AT108" s="29">
        <v>65326</v>
      </c>
      <c r="AU108" s="30">
        <v>31.515671962215546</v>
      </c>
      <c r="AV108" s="30">
        <v>83.303206757975886</v>
      </c>
      <c r="AW108" s="30">
        <v>41.150525487953097</v>
      </c>
      <c r="AX108" s="29">
        <v>17295</v>
      </c>
      <c r="AY108" s="30">
        <v>8.3437459294387821</v>
      </c>
      <c r="AZ108" s="29">
        <v>4741</v>
      </c>
      <c r="BA108" s="30">
        <v>27.412546978895637</v>
      </c>
      <c r="BB108" s="35"/>
      <c r="BC108" s="35"/>
      <c r="BD108" s="35"/>
      <c r="BE108" s="29">
        <v>216</v>
      </c>
      <c r="BF108" s="29">
        <v>58</v>
      </c>
      <c r="BG108" s="29">
        <v>23213</v>
      </c>
      <c r="BH108" s="30">
        <v>48.688235040709948</v>
      </c>
      <c r="BI108" s="30">
        <v>47.981734372980661</v>
      </c>
      <c r="BJ108" s="29">
        <v>796</v>
      </c>
      <c r="BK108" s="29">
        <v>276</v>
      </c>
      <c r="BL108" s="29">
        <v>359</v>
      </c>
      <c r="BM108" s="29">
        <v>85</v>
      </c>
      <c r="BN108" s="29">
        <v>167363</v>
      </c>
      <c r="BO108" s="29">
        <v>398.85369748099424</v>
      </c>
      <c r="BP108" s="28"/>
      <c r="BQ108" s="28"/>
      <c r="BR108" s="28"/>
      <c r="BS108" s="28"/>
      <c r="BT108" s="28"/>
      <c r="BU108" s="29"/>
      <c r="BV108" s="29"/>
    </row>
    <row r="109" spans="1:74">
      <c r="A109" s="37" t="s">
        <v>64</v>
      </c>
      <c r="B109" s="29">
        <v>123288</v>
      </c>
      <c r="C109" s="29">
        <v>21958</v>
      </c>
      <c r="D109" s="30">
        <v>17.810330283563687</v>
      </c>
      <c r="E109" s="29">
        <v>23360</v>
      </c>
      <c r="F109" s="30">
        <v>18.947505028875476</v>
      </c>
      <c r="G109" s="29">
        <v>13612</v>
      </c>
      <c r="H109" s="30">
        <v>11.040815002271104</v>
      </c>
      <c r="I109" s="29">
        <v>42138</v>
      </c>
      <c r="J109" s="30">
        <v>34.203477329177424</v>
      </c>
      <c r="K109" s="29">
        <v>10688</v>
      </c>
      <c r="L109" s="30">
        <v>48.692482915717541</v>
      </c>
      <c r="M109" s="29">
        <v>60050</v>
      </c>
      <c r="N109" s="31">
        <v>2.0308076602830973</v>
      </c>
      <c r="O109" s="29">
        <v>25605</v>
      </c>
      <c r="P109" s="30">
        <v>42.639467110741052</v>
      </c>
      <c r="Q109" s="29">
        <v>13285</v>
      </c>
      <c r="R109" s="30">
        <v>22.123230641132391</v>
      </c>
      <c r="S109" s="29">
        <v>3485</v>
      </c>
      <c r="T109" s="30">
        <v>26.232593150169365</v>
      </c>
      <c r="U109" s="30">
        <v>154.758466</v>
      </c>
      <c r="V109" s="32">
        <v>796.64785511637217</v>
      </c>
      <c r="W109" s="29">
        <v>1192</v>
      </c>
      <c r="X109" s="29">
        <v>1094</v>
      </c>
      <c r="Y109" s="29">
        <v>8683</v>
      </c>
      <c r="Z109" s="29">
        <v>7669</v>
      </c>
      <c r="AA109" s="33">
        <v>1014</v>
      </c>
      <c r="AB109" s="29">
        <v>46405</v>
      </c>
      <c r="AC109" s="30">
        <v>56.483318524288855</v>
      </c>
      <c r="AD109" s="29">
        <v>4148</v>
      </c>
      <c r="AE109" s="30">
        <v>5.0488698467568192</v>
      </c>
      <c r="AF109" s="29">
        <v>300</v>
      </c>
      <c r="AG109" s="30">
        <v>2.0455475248874948</v>
      </c>
      <c r="AH109" s="29">
        <v>663</v>
      </c>
      <c r="AI109" s="30">
        <v>4.5138888888888893</v>
      </c>
      <c r="AJ109" s="29">
        <v>12529</v>
      </c>
      <c r="AK109" s="30">
        <v>10.162384011420412</v>
      </c>
      <c r="AL109" s="29">
        <v>3737</v>
      </c>
      <c r="AM109" s="30">
        <v>21.028642169827247</v>
      </c>
      <c r="AN109" s="29">
        <v>6426</v>
      </c>
      <c r="AO109" s="34">
        <v>56427</v>
      </c>
      <c r="AP109" s="34">
        <v>30910</v>
      </c>
      <c r="AQ109" s="29">
        <v>21466</v>
      </c>
      <c r="AR109" s="29">
        <v>56381</v>
      </c>
      <c r="AS109" s="29">
        <v>383</v>
      </c>
      <c r="AT109" s="29">
        <v>19021</v>
      </c>
      <c r="AU109" s="30">
        <v>33.736542452244557</v>
      </c>
      <c r="AV109" s="30">
        <v>83.576453060428165</v>
      </c>
      <c r="AW109" s="30">
        <v>38.220459412108234</v>
      </c>
      <c r="AX109" s="29">
        <v>8120</v>
      </c>
      <c r="AY109" s="30">
        <v>14.402014863163124</v>
      </c>
      <c r="AZ109" s="29">
        <v>1968</v>
      </c>
      <c r="BA109" s="30">
        <v>24.236453201970441</v>
      </c>
      <c r="BB109" s="35"/>
      <c r="BC109" s="35"/>
      <c r="BD109" s="35"/>
      <c r="BE109" s="29">
        <v>59</v>
      </c>
      <c r="BF109" s="29">
        <v>21</v>
      </c>
      <c r="BG109" s="29">
        <v>7680</v>
      </c>
      <c r="BH109" s="30">
        <v>56.119791666666671</v>
      </c>
      <c r="BI109" s="30">
        <v>41.393229166666671</v>
      </c>
      <c r="BJ109" s="29">
        <v>222</v>
      </c>
      <c r="BK109" s="29">
        <v>83</v>
      </c>
      <c r="BL109" s="29">
        <v>88</v>
      </c>
      <c r="BM109" s="29">
        <v>24</v>
      </c>
      <c r="BN109" s="29">
        <v>47713</v>
      </c>
      <c r="BO109" s="29">
        <v>387.00441243267795</v>
      </c>
      <c r="BP109" s="28"/>
      <c r="BQ109" s="28"/>
      <c r="BR109" s="28"/>
      <c r="BS109" s="28"/>
      <c r="BT109" s="28"/>
      <c r="BU109" s="29"/>
      <c r="BV109" s="29"/>
    </row>
    <row r="110" spans="1:74">
      <c r="A110" s="37" t="s">
        <v>76</v>
      </c>
      <c r="B110" s="29">
        <v>156569</v>
      </c>
      <c r="C110" s="29">
        <v>26671</v>
      </c>
      <c r="D110" s="30">
        <v>17.034662033991403</v>
      </c>
      <c r="E110" s="29">
        <v>30246</v>
      </c>
      <c r="F110" s="30">
        <v>19.318000370443702</v>
      </c>
      <c r="G110" s="29">
        <v>27866</v>
      </c>
      <c r="H110" s="30">
        <v>17.797903799602729</v>
      </c>
      <c r="I110" s="29">
        <v>63098</v>
      </c>
      <c r="J110" s="30">
        <v>40.315634783719894</v>
      </c>
      <c r="K110" s="29">
        <v>15620</v>
      </c>
      <c r="L110" s="30">
        <v>58.563287342531488</v>
      </c>
      <c r="M110" s="29">
        <v>81368</v>
      </c>
      <c r="N110" s="31">
        <v>1.9262855176482154</v>
      </c>
      <c r="O110" s="29">
        <v>39270</v>
      </c>
      <c r="P110" s="30">
        <v>48.262216104611156</v>
      </c>
      <c r="Q110" s="29">
        <v>16111</v>
      </c>
      <c r="R110" s="30">
        <v>19.800167141873956</v>
      </c>
      <c r="S110" s="29">
        <v>4305</v>
      </c>
      <c r="T110" s="30">
        <v>26.720873937061633</v>
      </c>
      <c r="U110" s="30">
        <v>125.21544799999999</v>
      </c>
      <c r="V110" s="32">
        <v>1250.3968360197857</v>
      </c>
      <c r="W110" s="29">
        <v>1616</v>
      </c>
      <c r="X110" s="29">
        <v>1545</v>
      </c>
      <c r="Y110" s="29">
        <v>13535</v>
      </c>
      <c r="Z110" s="29">
        <v>11665</v>
      </c>
      <c r="AA110" s="33">
        <v>1870</v>
      </c>
      <c r="AB110" s="29">
        <v>55645</v>
      </c>
      <c r="AC110" s="30">
        <v>53.373938899812963</v>
      </c>
      <c r="AD110" s="29">
        <v>6960</v>
      </c>
      <c r="AE110" s="30">
        <v>6.6759388038942982</v>
      </c>
      <c r="AF110" s="29">
        <v>545</v>
      </c>
      <c r="AG110" s="30">
        <v>2.8288176061455412</v>
      </c>
      <c r="AH110" s="29">
        <v>1032</v>
      </c>
      <c r="AI110" s="30">
        <v>6.0017446932247749</v>
      </c>
      <c r="AJ110" s="29">
        <v>19455</v>
      </c>
      <c r="AK110" s="30">
        <v>12.425831422567686</v>
      </c>
      <c r="AL110" s="29">
        <v>6015</v>
      </c>
      <c r="AM110" s="30">
        <v>27.256661228928763</v>
      </c>
      <c r="AN110" s="29">
        <v>9802</v>
      </c>
      <c r="AO110" s="34">
        <v>70360</v>
      </c>
      <c r="AP110" s="34">
        <v>28485</v>
      </c>
      <c r="AQ110" s="29">
        <v>25581</v>
      </c>
      <c r="AR110" s="29">
        <v>74358</v>
      </c>
      <c r="AS110" s="29">
        <v>566</v>
      </c>
      <c r="AT110" s="29">
        <v>21533</v>
      </c>
      <c r="AU110" s="30">
        <v>28.958551870679685</v>
      </c>
      <c r="AV110" s="30">
        <v>77.081255547486478</v>
      </c>
      <c r="AW110" s="30">
        <v>36.60755321934738</v>
      </c>
      <c r="AX110" s="29">
        <v>7786</v>
      </c>
      <c r="AY110" s="30">
        <v>10.470964791952445</v>
      </c>
      <c r="AZ110" s="29">
        <v>2190</v>
      </c>
      <c r="BA110" s="30">
        <v>28.127408168507579</v>
      </c>
      <c r="BB110" s="35"/>
      <c r="BC110" s="35"/>
      <c r="BD110" s="35"/>
      <c r="BE110" s="29">
        <v>76</v>
      </c>
      <c r="BF110" s="29">
        <v>21</v>
      </c>
      <c r="BG110" s="29">
        <v>8840</v>
      </c>
      <c r="BH110" s="30">
        <v>59.027149321266961</v>
      </c>
      <c r="BI110" s="30">
        <v>34.694570135746602</v>
      </c>
      <c r="BJ110" s="29">
        <v>294</v>
      </c>
      <c r="BK110" s="29">
        <v>93</v>
      </c>
      <c r="BL110" s="29">
        <v>128</v>
      </c>
      <c r="BM110" s="29">
        <v>33</v>
      </c>
      <c r="BN110" s="29">
        <v>52753</v>
      </c>
      <c r="BO110" s="29">
        <v>336.93132101501573</v>
      </c>
      <c r="BP110" s="28"/>
      <c r="BQ110" s="28"/>
      <c r="BR110" s="28"/>
      <c r="BS110" s="28"/>
      <c r="BT110" s="28"/>
      <c r="BU110" s="29"/>
      <c r="BV110" s="29"/>
    </row>
    <row r="111" spans="1:74">
      <c r="A111" s="37" t="s">
        <v>204</v>
      </c>
      <c r="B111" s="29">
        <v>1803752</v>
      </c>
      <c r="C111" s="29">
        <v>283884</v>
      </c>
      <c r="D111" s="30">
        <v>15.738527247648236</v>
      </c>
      <c r="E111" s="29">
        <v>338480</v>
      </c>
      <c r="F111" s="30">
        <v>18.765329158332186</v>
      </c>
      <c r="G111" s="29">
        <v>264786</v>
      </c>
      <c r="H111" s="30">
        <v>14.679734242844914</v>
      </c>
      <c r="I111" s="29">
        <v>565919</v>
      </c>
      <c r="J111" s="30">
        <v>31.510475391863235</v>
      </c>
      <c r="K111" s="29">
        <v>134848</v>
      </c>
      <c r="L111" s="30">
        <v>47.503602013604869</v>
      </c>
      <c r="M111" s="29">
        <v>1005412</v>
      </c>
      <c r="N111" s="31">
        <v>1.7939660557065162</v>
      </c>
      <c r="O111" s="29">
        <v>546093</v>
      </c>
      <c r="P111" s="30">
        <v>54.315345350960598</v>
      </c>
      <c r="Q111" s="29">
        <v>176374</v>
      </c>
      <c r="R111" s="30">
        <v>17.542460205368545</v>
      </c>
      <c r="S111" s="29">
        <v>46970</v>
      </c>
      <c r="T111" s="30">
        <v>26.630909317699889</v>
      </c>
      <c r="U111" s="30">
        <v>755.29623100000003</v>
      </c>
      <c r="V111" s="32">
        <v>2388.1384892015963</v>
      </c>
      <c r="W111" s="29">
        <v>19039</v>
      </c>
      <c r="X111" s="29">
        <v>16780</v>
      </c>
      <c r="Y111" s="29">
        <v>91594</v>
      </c>
      <c r="Z111" s="29">
        <v>78218</v>
      </c>
      <c r="AA111" s="33">
        <v>13376</v>
      </c>
      <c r="AB111" s="29">
        <v>674853</v>
      </c>
      <c r="AC111" s="30">
        <v>54.948430860223901</v>
      </c>
      <c r="AD111" s="29">
        <v>70093</v>
      </c>
      <c r="AE111" s="30">
        <v>5.7071693602690861</v>
      </c>
      <c r="AF111" s="29">
        <v>5207</v>
      </c>
      <c r="AG111" s="30">
        <v>2.7431395171189394</v>
      </c>
      <c r="AH111" s="29">
        <v>10869</v>
      </c>
      <c r="AI111" s="30">
        <v>5.5184073842779462</v>
      </c>
      <c r="AJ111" s="29">
        <v>179095</v>
      </c>
      <c r="AK111" s="30">
        <v>9.9290257197220022</v>
      </c>
      <c r="AL111" s="29">
        <v>49799</v>
      </c>
      <c r="AM111" s="30">
        <v>21.00204542099825</v>
      </c>
      <c r="AN111" s="29">
        <v>98696</v>
      </c>
      <c r="AO111" s="34">
        <v>915670</v>
      </c>
      <c r="AP111" s="34">
        <v>35567</v>
      </c>
      <c r="AQ111" s="29">
        <v>246090</v>
      </c>
      <c r="AR111" s="29">
        <v>923840</v>
      </c>
      <c r="AS111" s="29">
        <v>6141</v>
      </c>
      <c r="AT111" s="29">
        <v>185541</v>
      </c>
      <c r="AU111" s="30">
        <v>20.083672497402148</v>
      </c>
      <c r="AV111" s="30">
        <v>75.817946830620016</v>
      </c>
      <c r="AW111" s="30">
        <v>38.832196443857029</v>
      </c>
      <c r="AX111" s="29">
        <v>86671</v>
      </c>
      <c r="AY111" s="30">
        <v>9.3816028749567035</v>
      </c>
      <c r="AZ111" s="29">
        <v>27897</v>
      </c>
      <c r="BA111" s="30">
        <v>32.187236792006551</v>
      </c>
      <c r="BB111" s="29">
        <v>546</v>
      </c>
      <c r="BC111" s="29">
        <v>3191</v>
      </c>
      <c r="BD111" s="29">
        <v>3372</v>
      </c>
      <c r="BE111" s="29">
        <v>1048</v>
      </c>
      <c r="BF111" s="29">
        <v>242</v>
      </c>
      <c r="BG111" s="29">
        <v>91735</v>
      </c>
      <c r="BH111" s="30">
        <v>51.686924292799908</v>
      </c>
      <c r="BI111" s="30">
        <v>44.432332261405136</v>
      </c>
      <c r="BJ111" s="29">
        <v>4702</v>
      </c>
      <c r="BK111" s="29">
        <v>1305</v>
      </c>
      <c r="BL111" s="29">
        <v>1671</v>
      </c>
      <c r="BM111" s="29">
        <v>423</v>
      </c>
      <c r="BN111" s="29">
        <v>615146</v>
      </c>
      <c r="BO111" s="29">
        <v>341.03690529518474</v>
      </c>
      <c r="BP111" s="28"/>
      <c r="BQ111" s="28"/>
      <c r="BR111" s="28"/>
      <c r="BS111" s="28"/>
      <c r="BT111" s="28"/>
      <c r="BU111" s="29"/>
      <c r="BV111" s="29"/>
    </row>
    <row r="112" spans="1:74">
      <c r="B112" s="28">
        <f>B111/4702</f>
        <v>383.61378136962992</v>
      </c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38"/>
      <c r="Z112" s="28"/>
      <c r="AA112" s="28"/>
      <c r="AB112" s="28">
        <f>AB100/53.7%</f>
        <v>17329.608938547484</v>
      </c>
      <c r="AC112" s="28"/>
      <c r="AD112" s="28">
        <f>AD100/6.8%</f>
        <v>17397.058823529409</v>
      </c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</row>
    <row r="113" spans="2:67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>
        <f>AD111/B111</f>
        <v>3.8859554972080421E-2</v>
      </c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</row>
    <row r="114" spans="2:67">
      <c r="B114" s="28"/>
      <c r="C114" s="28"/>
      <c r="D114" s="28"/>
      <c r="E114" s="28"/>
      <c r="F114" s="28"/>
      <c r="G114" s="28"/>
      <c r="H114" s="28"/>
      <c r="I114" s="28">
        <f>44492/49</f>
        <v>908</v>
      </c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9">
        <f>B111-C111-E111</f>
        <v>1181388</v>
      </c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</row>
    <row r="115" spans="2:67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>
        <f>AD111/AD114</f>
        <v>5.9331058043589402E-2</v>
      </c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</row>
    <row r="116" spans="2:67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</row>
    <row r="117" spans="2:67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</row>
  </sheetData>
  <mergeCells count="6">
    <mergeCell ref="BE2:BO2"/>
    <mergeCell ref="A2:A4"/>
    <mergeCell ref="B2:V2"/>
    <mergeCell ref="W2:AA2"/>
    <mergeCell ref="AB2:AP2"/>
    <mergeCell ref="AQ2:BD2"/>
  </mergeCells>
  <pageMargins left="0.7" right="0.7" top="0.78740157499999996" bottom="0.78740157499999996" header="0.3" footer="0.3"/>
  <pageSetup paperSize="9" scale="2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N25" sqref="N25:N26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G18" sqref="G18"/>
    </sheetView>
  </sheetViews>
  <sheetFormatPr baseColWidth="10" defaultRowHeight="15"/>
  <cols>
    <col min="1" max="1" width="22.140625" customWidth="1"/>
    <col min="2" max="2" width="20.7109375" bestFit="1" customWidth="1"/>
    <col min="3" max="3" width="16.42578125" customWidth="1"/>
    <col min="4" max="4" width="12.85546875" customWidth="1"/>
  </cols>
  <sheetData>
    <row r="1" spans="1:4">
      <c r="A1" s="82" t="s">
        <v>324</v>
      </c>
      <c r="B1" s="82" t="s">
        <v>308</v>
      </c>
      <c r="C1" s="82" t="s">
        <v>309</v>
      </c>
      <c r="D1" s="82" t="s">
        <v>310</v>
      </c>
    </row>
    <row r="2" spans="1:4">
      <c r="A2" s="83" t="s">
        <v>312</v>
      </c>
      <c r="B2" s="84">
        <v>270.87404580152673</v>
      </c>
      <c r="C2" s="83" t="s">
        <v>321</v>
      </c>
      <c r="D2" s="83" t="s">
        <v>311</v>
      </c>
    </row>
    <row r="3" spans="1:4">
      <c r="A3" s="83" t="s">
        <v>313</v>
      </c>
      <c r="B3" s="84">
        <v>1177.9087136929461</v>
      </c>
      <c r="C3" s="83" t="s">
        <v>322</v>
      </c>
      <c r="D3" s="83" t="s">
        <v>319</v>
      </c>
    </row>
    <row r="4" spans="1:4">
      <c r="A4" s="83" t="s">
        <v>314</v>
      </c>
      <c r="B4" s="84">
        <v>382.11378136962992</v>
      </c>
      <c r="C4" s="83" t="s">
        <v>323</v>
      </c>
      <c r="D4" s="83" t="s">
        <v>320</v>
      </c>
    </row>
    <row r="5" spans="1:4">
      <c r="A5" s="83" t="s">
        <v>315</v>
      </c>
      <c r="B5" s="83"/>
      <c r="C5" s="83" t="s">
        <v>318</v>
      </c>
      <c r="D5" s="83" t="s">
        <v>317</v>
      </c>
    </row>
    <row r="6" spans="1:4">
      <c r="A6" s="83" t="s">
        <v>316</v>
      </c>
      <c r="B6" s="83"/>
      <c r="C6" s="83" t="s">
        <v>318</v>
      </c>
      <c r="D6" s="83" t="s">
        <v>317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Datengrundlagen</vt:lpstr>
      <vt:lpstr>Verteilungsfaktor Vorschlag</vt:lpstr>
      <vt:lpstr>Stadtteilprofile 2015</vt:lpstr>
      <vt:lpstr>Hamburg Stadtteile</vt:lpstr>
      <vt:lpstr>Infrastruktur Bewertung</vt:lpstr>
      <vt:lpstr>Datengrundlagen!Druckbereich</vt:lpstr>
    </vt:vector>
  </TitlesOfParts>
  <Company>BITMARCK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u758425</dc:creator>
  <cp:lastModifiedBy>Admin</cp:lastModifiedBy>
  <cp:lastPrinted>2016-02-01T12:48:15Z</cp:lastPrinted>
  <dcterms:created xsi:type="dcterms:W3CDTF">2015-10-02T07:24:05Z</dcterms:created>
  <dcterms:modified xsi:type="dcterms:W3CDTF">2016-02-04T19:40:49Z</dcterms:modified>
</cp:coreProperties>
</file>